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autoCompressPictures="0"/>
  <bookViews>
    <workbookView xWindow="620" yWindow="1220" windowWidth="25640" windowHeight="14620" tabRatio="500" activeTab="2"/>
  </bookViews>
  <sheets>
    <sheet name="Climber Records" sheetId="1" r:id="rId1"/>
    <sheet name="Problem Values" sheetId="2" r:id="rId2"/>
    <sheet name="Comp Results" sheetId="3" r:id="rId3"/>
  </sheets>
  <definedNames>
    <definedName name="DU">'Problem Values'!$Q$3</definedName>
    <definedName name="F">'Problem Values'!$M$2</definedName>
    <definedName name="M">'Problem Values'!$M$13</definedName>
    <definedName name="MA">'Problem Values'!$L$5</definedName>
    <definedName name="MAP">'Problem Values'!$M$5</definedName>
    <definedName name="MB">'Problem Values'!$L$7</definedName>
    <definedName name="MBP">'Problem Values'!$M$7</definedName>
    <definedName name="MI">'Problem Values'!$L$6</definedName>
    <definedName name="MIP">'Problem Values'!$M$6</definedName>
    <definedName name="PU">'Problem Values'!$Q$7</definedName>
    <definedName name="TU">'Problem Values'!$Q$6</definedName>
    <definedName name="UDEL">'Problem Values'!$Q$5</definedName>
    <definedName name="UPENN">'Problem Values'!$Q$11</definedName>
    <definedName name="VU">'Problem Values'!$Q$9</definedName>
    <definedName name="W">'Problem Values'!$M$14</definedName>
    <definedName name="WA">'Problem Values'!$L$8</definedName>
    <definedName name="WAP">'Problem Values'!$M$8</definedName>
    <definedName name="WB">'Problem Values'!$L$10</definedName>
    <definedName name="WBP">'Problem Values'!$M$10</definedName>
    <definedName name="WCU">'Problem Values'!$Q$8</definedName>
    <definedName name="WI">'Problem Values'!$L$9</definedName>
    <definedName name="WIP">'Problem Values'!$M$9</definedName>
    <definedName name="ZA">'Problem Values'!$C$3</definedName>
    <definedName name="ZAA">'Problem Values'!$F$3</definedName>
    <definedName name="ZAAA">'Problem Values'!$I$3</definedName>
    <definedName name="ZB">'Problem Values'!$C$4</definedName>
    <definedName name="ZBB">'Problem Values'!$F$4</definedName>
    <definedName name="ZBBB">'Problem Values'!$I$4</definedName>
    <definedName name="ZC">'Problem Values'!$C$5</definedName>
    <definedName name="ZCC">'Problem Values'!$F$5</definedName>
    <definedName name="ZCCC">'Problem Values'!$I$5</definedName>
    <definedName name="ZD">'Problem Values'!$C$6</definedName>
    <definedName name="ZDD">'Problem Values'!$F$6</definedName>
    <definedName name="ZDDD">'Problem Values'!$I$6</definedName>
    <definedName name="ZE">'Problem Values'!$C$7</definedName>
    <definedName name="ZEE">'Problem Values'!$F$7</definedName>
    <definedName name="ZEEE">'Problem Values'!$I$7</definedName>
    <definedName name="ZF">'Problem Values'!$C$8</definedName>
    <definedName name="ZFF">'Problem Values'!$F$8</definedName>
    <definedName name="ZFFF">'Problem Values'!$I$8</definedName>
    <definedName name="ZG">'Problem Values'!$C$9</definedName>
    <definedName name="ZGG">'Problem Values'!$F$9</definedName>
    <definedName name="ZGGG">'Problem Values'!$I$9</definedName>
    <definedName name="ZH">'Problem Values'!$C$10</definedName>
    <definedName name="ZHH">'Problem Values'!$F$10</definedName>
    <definedName name="ZHHH">'Problem Values'!$I$10</definedName>
    <definedName name="ZI">'Problem Values'!$C$11</definedName>
    <definedName name="ZII">'Problem Values'!$F$11</definedName>
    <definedName name="ZIII">'Problem Values'!$I$11</definedName>
    <definedName name="ZJ">'Problem Values'!$C$12</definedName>
    <definedName name="ZJJ">'Problem Values'!$F$12</definedName>
    <definedName name="ZJJJ">'Problem Values'!$I$12</definedName>
    <definedName name="ZK">'Problem Values'!$C$13</definedName>
    <definedName name="ZKK">'Problem Values'!$F$13</definedName>
    <definedName name="ZKKK">'Problem Values'!$I$13</definedName>
    <definedName name="ZL">'Problem Values'!$C$14</definedName>
    <definedName name="ZLL">'Problem Values'!$F$14</definedName>
    <definedName name="ZLLL">'Problem Values'!$I$14</definedName>
    <definedName name="ZM">'Problem Values'!$C$15</definedName>
    <definedName name="ZMM">'Problem Values'!$F$15</definedName>
    <definedName name="ZMMM">'Problem Values'!$I$15</definedName>
    <definedName name="ZN">'Problem Values'!$C$16</definedName>
    <definedName name="ZNN">'Problem Values'!$F$16</definedName>
    <definedName name="ZNNN">'Problem Values'!$I$16</definedName>
    <definedName name="ZO">'Problem Values'!$C$17</definedName>
    <definedName name="ZOO">'Problem Values'!$F$17</definedName>
    <definedName name="ZOOO">'Problem Values'!$I$17</definedName>
    <definedName name="ZP">'Problem Values'!$C$18</definedName>
    <definedName name="ZPP">'Problem Values'!$F$18</definedName>
    <definedName name="ZPPP">'Problem Values'!$I$18</definedName>
    <definedName name="ZQ">'Problem Values'!$C$19</definedName>
    <definedName name="ZQQ">'Problem Values'!$F$19</definedName>
    <definedName name="ZQQQ">'Problem Values'!$I$19</definedName>
    <definedName name="ZR">'Problem Values'!$C$20</definedName>
    <definedName name="ZRR">'Problem Values'!$F$20</definedName>
    <definedName name="ZRRR">'Problem Values'!$I$20</definedName>
    <definedName name="ZS">'Problem Values'!$C$21</definedName>
    <definedName name="ZSS">'Problem Values'!$F$21</definedName>
    <definedName name="ZSSS">'Problem Values'!$I$21</definedName>
    <definedName name="ZT">'Problem Values'!$C$22</definedName>
    <definedName name="ZTT">'Problem Values'!$F$22</definedName>
    <definedName name="ZTTT">'Problem Values'!$I$22</definedName>
    <definedName name="ZU">'Problem Values'!$C$23</definedName>
    <definedName name="ZUU">'Problem Values'!$F$23</definedName>
    <definedName name="ZUUU">'Problem Values'!$I$23</definedName>
    <definedName name="ZV">'Problem Values'!$C$24</definedName>
    <definedName name="ZVV">'Problem Values'!$F$24</definedName>
    <definedName name="ZVVV">'Problem Values'!$I$24</definedName>
    <definedName name="ZW">'Problem Values'!$C$25</definedName>
    <definedName name="ZWW">'Problem Values'!$F$25</definedName>
    <definedName name="ZWWW">'Problem Values'!$I$25</definedName>
    <definedName name="ZX">'Problem Values'!$C$26</definedName>
    <definedName name="ZXX">'Problem Values'!$F$26</definedName>
    <definedName name="ZXXX">'Problem Values'!$I$26</definedName>
    <definedName name="ZY">'Problem Values'!$C$27</definedName>
    <definedName name="ZYY">'Problem Values'!$F$27</definedName>
    <definedName name="ZYYY">'Problem Values'!$I$27</definedName>
    <definedName name="ZZ">'Problem Values'!$C$28</definedName>
    <definedName name="ZZZ">'Problem Values'!$F$28</definedName>
    <definedName name="ZZZZ">'Problem Values'!$I$28</definedName>
  </definedNames>
  <calcPr calcId="140001" concurrentCalc="0"/>
  <pivotCaches>
    <pivotCache cacheId="27" r:id="rId4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" i="2" l="1"/>
  <c r="I100" i="1"/>
  <c r="J4" i="1"/>
  <c r="K4" i="1"/>
  <c r="L4" i="1"/>
  <c r="M4" i="1"/>
  <c r="N4" i="1"/>
  <c r="I4" i="1"/>
  <c r="J5" i="1"/>
  <c r="K5" i="1"/>
  <c r="L5" i="1"/>
  <c r="M5" i="1"/>
  <c r="N5" i="1"/>
  <c r="O5" i="1"/>
  <c r="P5" i="1"/>
  <c r="Q5" i="1"/>
  <c r="I5" i="1"/>
  <c r="J6" i="1"/>
  <c r="K6" i="1"/>
  <c r="L6" i="1"/>
  <c r="M6" i="1"/>
  <c r="N6" i="1"/>
  <c r="O6" i="1"/>
  <c r="P6" i="1"/>
  <c r="Q6" i="1"/>
  <c r="R6" i="1"/>
  <c r="I6" i="1"/>
  <c r="J7" i="1"/>
  <c r="K7" i="1"/>
  <c r="L7" i="1"/>
  <c r="M7" i="1"/>
  <c r="N7" i="1"/>
  <c r="O7" i="1"/>
  <c r="I7" i="1"/>
  <c r="J8" i="1"/>
  <c r="K8" i="1"/>
  <c r="L8" i="1"/>
  <c r="M8" i="1"/>
  <c r="N8" i="1"/>
  <c r="O8" i="1"/>
  <c r="I8" i="1"/>
  <c r="J9" i="1"/>
  <c r="K9" i="1"/>
  <c r="L9" i="1"/>
  <c r="M9" i="1"/>
  <c r="N9" i="1"/>
  <c r="O9" i="1"/>
  <c r="I9" i="1"/>
  <c r="J10" i="1"/>
  <c r="K10" i="1"/>
  <c r="L10" i="1"/>
  <c r="M10" i="1"/>
  <c r="N10" i="1"/>
  <c r="O10" i="1"/>
  <c r="P10" i="1"/>
  <c r="I10" i="1"/>
  <c r="J11" i="1"/>
  <c r="K11" i="1"/>
  <c r="L11" i="1"/>
  <c r="M11" i="1"/>
  <c r="N11" i="1"/>
  <c r="O11" i="1"/>
  <c r="I11" i="1"/>
  <c r="J12" i="1"/>
  <c r="K12" i="1"/>
  <c r="L12" i="1"/>
  <c r="M12" i="1"/>
  <c r="N12" i="1"/>
  <c r="I12" i="1"/>
  <c r="J13" i="1"/>
  <c r="K13" i="1"/>
  <c r="L13" i="1"/>
  <c r="M13" i="1"/>
  <c r="N13" i="1"/>
  <c r="I13" i="1"/>
  <c r="J14" i="1"/>
  <c r="K14" i="1"/>
  <c r="L14" i="1"/>
  <c r="M14" i="1"/>
  <c r="N14" i="1"/>
  <c r="O14" i="1"/>
  <c r="I14" i="1"/>
  <c r="J15" i="1"/>
  <c r="K15" i="1"/>
  <c r="L15" i="1"/>
  <c r="M15" i="1"/>
  <c r="N15" i="1"/>
  <c r="I15" i="1"/>
  <c r="J16" i="1"/>
  <c r="K16" i="1"/>
  <c r="L16" i="1"/>
  <c r="M16" i="1"/>
  <c r="I16" i="1"/>
  <c r="J17" i="1"/>
  <c r="K17" i="1"/>
  <c r="L17" i="1"/>
  <c r="M17" i="1"/>
  <c r="N17" i="1"/>
  <c r="I17" i="1"/>
  <c r="J18" i="1"/>
  <c r="K18" i="1"/>
  <c r="L18" i="1"/>
  <c r="M18" i="1"/>
  <c r="I18" i="1"/>
  <c r="J19" i="1"/>
  <c r="K19" i="1"/>
  <c r="L19" i="1"/>
  <c r="M19" i="1"/>
  <c r="N19" i="1"/>
  <c r="O19" i="1"/>
  <c r="P19" i="1"/>
  <c r="I19" i="1"/>
  <c r="J20" i="1"/>
  <c r="K20" i="1"/>
  <c r="L20" i="1"/>
  <c r="M20" i="1"/>
  <c r="I20" i="1"/>
  <c r="J21" i="1"/>
  <c r="K21" i="1"/>
  <c r="L21" i="1"/>
  <c r="M21" i="1"/>
  <c r="I21" i="1"/>
  <c r="J22" i="1"/>
  <c r="K22" i="1"/>
  <c r="L22" i="1"/>
  <c r="M22" i="1"/>
  <c r="I22" i="1"/>
  <c r="J23" i="1"/>
  <c r="K23" i="1"/>
  <c r="L23" i="1"/>
  <c r="M23" i="1"/>
  <c r="N23" i="1"/>
  <c r="O23" i="1"/>
  <c r="P23" i="1"/>
  <c r="I23" i="1"/>
  <c r="J24" i="1"/>
  <c r="K24" i="1"/>
  <c r="L24" i="1"/>
  <c r="M24" i="1"/>
  <c r="N24" i="1"/>
  <c r="O24" i="1"/>
  <c r="I24" i="1"/>
  <c r="J25" i="1"/>
  <c r="K25" i="1"/>
  <c r="L25" i="1"/>
  <c r="M25" i="1"/>
  <c r="N25" i="1"/>
  <c r="O25" i="1"/>
  <c r="P25" i="1"/>
  <c r="I25" i="1"/>
  <c r="J26" i="1"/>
  <c r="K26" i="1"/>
  <c r="L26" i="1"/>
  <c r="M26" i="1"/>
  <c r="N26" i="1"/>
  <c r="I26" i="1"/>
  <c r="J27" i="1"/>
  <c r="K27" i="1"/>
  <c r="L27" i="1"/>
  <c r="M27" i="1"/>
  <c r="N27" i="1"/>
  <c r="O27" i="1"/>
  <c r="I27" i="1"/>
  <c r="J28" i="1"/>
  <c r="K28" i="1"/>
  <c r="L28" i="1"/>
  <c r="M28" i="1"/>
  <c r="N28" i="1"/>
  <c r="I28" i="1"/>
  <c r="J29" i="1"/>
  <c r="K29" i="1"/>
  <c r="L29" i="1"/>
  <c r="M29" i="1"/>
  <c r="I29" i="1"/>
  <c r="J30" i="1"/>
  <c r="K30" i="1"/>
  <c r="L30" i="1"/>
  <c r="M30" i="1"/>
  <c r="N30" i="1"/>
  <c r="O30" i="1"/>
  <c r="I30" i="1"/>
  <c r="J31" i="1"/>
  <c r="K31" i="1"/>
  <c r="L31" i="1"/>
  <c r="M31" i="1"/>
  <c r="N31" i="1"/>
  <c r="O31" i="1"/>
  <c r="I31" i="1"/>
  <c r="J32" i="1"/>
  <c r="K32" i="1"/>
  <c r="L32" i="1"/>
  <c r="I32" i="1"/>
  <c r="J33" i="1"/>
  <c r="K33" i="1"/>
  <c r="L33" i="1"/>
  <c r="I33" i="1"/>
  <c r="J34" i="1"/>
  <c r="K34" i="1"/>
  <c r="L34" i="1"/>
  <c r="I34" i="1"/>
  <c r="J35" i="1"/>
  <c r="K35" i="1"/>
  <c r="L35" i="1"/>
  <c r="M35" i="1"/>
  <c r="N35" i="1"/>
  <c r="O35" i="1"/>
  <c r="P35" i="1"/>
  <c r="I35" i="1"/>
  <c r="J36" i="1"/>
  <c r="K36" i="1"/>
  <c r="L36" i="1"/>
  <c r="M36" i="1"/>
  <c r="N36" i="1"/>
  <c r="I36" i="1"/>
  <c r="J37" i="1"/>
  <c r="K37" i="1"/>
  <c r="L37" i="1"/>
  <c r="I37" i="1"/>
  <c r="J38" i="1"/>
  <c r="K38" i="1"/>
  <c r="L38" i="1"/>
  <c r="I38" i="1"/>
  <c r="J39" i="1"/>
  <c r="K39" i="1"/>
  <c r="L39" i="1"/>
  <c r="I39" i="1"/>
  <c r="J40" i="1"/>
  <c r="K40" i="1"/>
  <c r="L40" i="1"/>
  <c r="M40" i="1"/>
  <c r="N40" i="1"/>
  <c r="I40" i="1"/>
  <c r="J41" i="1"/>
  <c r="K41" i="1"/>
  <c r="L41" i="1"/>
  <c r="M41" i="1"/>
  <c r="N41" i="1"/>
  <c r="I41" i="1"/>
  <c r="J42" i="1"/>
  <c r="K42" i="1"/>
  <c r="L42" i="1"/>
  <c r="M42" i="1"/>
  <c r="N42" i="1"/>
  <c r="I42" i="1"/>
  <c r="J43" i="1"/>
  <c r="K43" i="1"/>
  <c r="L43" i="1"/>
  <c r="M43" i="1"/>
  <c r="N43" i="1"/>
  <c r="I43" i="1"/>
  <c r="J44" i="1"/>
  <c r="K44" i="1"/>
  <c r="L44" i="1"/>
  <c r="M44" i="1"/>
  <c r="N44" i="1"/>
  <c r="I44" i="1"/>
  <c r="J45" i="1"/>
  <c r="K45" i="1"/>
  <c r="L45" i="1"/>
  <c r="M45" i="1"/>
  <c r="N45" i="1"/>
  <c r="I45" i="1"/>
  <c r="J46" i="1"/>
  <c r="K46" i="1"/>
  <c r="L46" i="1"/>
  <c r="M46" i="1"/>
  <c r="N46" i="1"/>
  <c r="I46" i="1"/>
  <c r="J47" i="1"/>
  <c r="K47" i="1"/>
  <c r="L47" i="1"/>
  <c r="M47" i="1"/>
  <c r="N47" i="1"/>
  <c r="O47" i="1"/>
  <c r="I47" i="1"/>
  <c r="J48" i="1"/>
  <c r="K48" i="1"/>
  <c r="L48" i="1"/>
  <c r="M48" i="1"/>
  <c r="I48" i="1"/>
  <c r="J49" i="1"/>
  <c r="K49" i="1"/>
  <c r="I49" i="1"/>
  <c r="J50" i="1"/>
  <c r="K50" i="1"/>
  <c r="L50" i="1"/>
  <c r="M50" i="1"/>
  <c r="N50" i="1"/>
  <c r="O50" i="1"/>
  <c r="I50" i="1"/>
  <c r="J51" i="1"/>
  <c r="K51" i="1"/>
  <c r="L51" i="1"/>
  <c r="M51" i="1"/>
  <c r="N51" i="1"/>
  <c r="I51" i="1"/>
  <c r="J52" i="1"/>
  <c r="K52" i="1"/>
  <c r="L52" i="1"/>
  <c r="M52" i="1"/>
  <c r="N52" i="1"/>
  <c r="I52" i="1"/>
  <c r="J53" i="1"/>
  <c r="K53" i="1"/>
  <c r="L53" i="1"/>
  <c r="M53" i="1"/>
  <c r="N53" i="1"/>
  <c r="O53" i="1"/>
  <c r="I53" i="1"/>
  <c r="J54" i="1"/>
  <c r="K54" i="1"/>
  <c r="L54" i="1"/>
  <c r="M54" i="1"/>
  <c r="N54" i="1"/>
  <c r="O54" i="1"/>
  <c r="P54" i="1"/>
  <c r="Q54" i="1"/>
  <c r="R54" i="1"/>
  <c r="I54" i="1"/>
  <c r="J55" i="1"/>
  <c r="K55" i="1"/>
  <c r="L55" i="1"/>
  <c r="M55" i="1"/>
  <c r="N55" i="1"/>
  <c r="O55" i="1"/>
  <c r="I55" i="1"/>
  <c r="J56" i="1"/>
  <c r="K56" i="1"/>
  <c r="L56" i="1"/>
  <c r="M56" i="1"/>
  <c r="N56" i="1"/>
  <c r="O56" i="1"/>
  <c r="I56" i="1"/>
  <c r="J57" i="1"/>
  <c r="K57" i="1"/>
  <c r="L57" i="1"/>
  <c r="M57" i="1"/>
  <c r="N57" i="1"/>
  <c r="O57" i="1"/>
  <c r="P57" i="1"/>
  <c r="I57" i="1"/>
  <c r="J58" i="1"/>
  <c r="K58" i="1"/>
  <c r="L58" i="1"/>
  <c r="M58" i="1"/>
  <c r="N58" i="1"/>
  <c r="O58" i="1"/>
  <c r="I58" i="1"/>
  <c r="J59" i="1"/>
  <c r="K59" i="1"/>
  <c r="L59" i="1"/>
  <c r="M59" i="1"/>
  <c r="N59" i="1"/>
  <c r="I59" i="1"/>
  <c r="J60" i="1"/>
  <c r="K60" i="1"/>
  <c r="L60" i="1"/>
  <c r="M60" i="1"/>
  <c r="I60" i="1"/>
  <c r="J61" i="1"/>
  <c r="K61" i="1"/>
  <c r="I61" i="1"/>
  <c r="J62" i="1"/>
  <c r="K62" i="1"/>
  <c r="L62" i="1"/>
  <c r="M62" i="1"/>
  <c r="N62" i="1"/>
  <c r="I62" i="1"/>
  <c r="J63" i="1"/>
  <c r="K63" i="1"/>
  <c r="L63" i="1"/>
  <c r="M63" i="1"/>
  <c r="N63" i="1"/>
  <c r="I63" i="1"/>
  <c r="J64" i="1"/>
  <c r="K64" i="1"/>
  <c r="L64" i="1"/>
  <c r="M64" i="1"/>
  <c r="I64" i="1"/>
  <c r="J65" i="1"/>
  <c r="K65" i="1"/>
  <c r="L65" i="1"/>
  <c r="I65" i="1"/>
  <c r="J66" i="1"/>
  <c r="K66" i="1"/>
  <c r="I66" i="1"/>
  <c r="J67" i="1"/>
  <c r="K67" i="1"/>
  <c r="L67" i="1"/>
  <c r="I67" i="1"/>
  <c r="J68" i="1"/>
  <c r="K68" i="1"/>
  <c r="I68" i="1"/>
  <c r="J69" i="1"/>
  <c r="I69" i="1"/>
  <c r="J70" i="1"/>
  <c r="I70" i="1"/>
  <c r="J71" i="1"/>
  <c r="K71" i="1"/>
  <c r="L71" i="1"/>
  <c r="M71" i="1"/>
  <c r="N71" i="1"/>
  <c r="O71" i="1"/>
  <c r="P71" i="1"/>
  <c r="I71" i="1"/>
  <c r="J72" i="1"/>
  <c r="K72" i="1"/>
  <c r="L72" i="1"/>
  <c r="M72" i="1"/>
  <c r="N72" i="1"/>
  <c r="O72" i="1"/>
  <c r="I72" i="1"/>
  <c r="J73" i="1"/>
  <c r="K73" i="1"/>
  <c r="L73" i="1"/>
  <c r="M73" i="1"/>
  <c r="N73" i="1"/>
  <c r="I73" i="1"/>
  <c r="I74" i="1"/>
  <c r="I75" i="1"/>
  <c r="J76" i="1"/>
  <c r="K76" i="1"/>
  <c r="L76" i="1"/>
  <c r="M76" i="1"/>
  <c r="I76" i="1"/>
  <c r="I77" i="1"/>
  <c r="J78" i="1"/>
  <c r="K78" i="1"/>
  <c r="L78" i="1"/>
  <c r="M78" i="1"/>
  <c r="N78" i="1"/>
  <c r="O78" i="1"/>
  <c r="I78" i="1"/>
  <c r="I79" i="1"/>
  <c r="J80" i="1"/>
  <c r="K80" i="1"/>
  <c r="L80" i="1"/>
  <c r="M80" i="1"/>
  <c r="N80" i="1"/>
  <c r="O80" i="1"/>
  <c r="P80" i="1"/>
  <c r="I80" i="1"/>
  <c r="J81" i="1"/>
  <c r="K81" i="1"/>
  <c r="L81" i="1"/>
  <c r="M81" i="1"/>
  <c r="N81" i="1"/>
  <c r="O81" i="1"/>
  <c r="P81" i="1"/>
  <c r="Q81" i="1"/>
  <c r="R81" i="1"/>
  <c r="S81" i="1"/>
  <c r="T81" i="1"/>
  <c r="I81" i="1"/>
  <c r="J82" i="1"/>
  <c r="K82" i="1"/>
  <c r="L82" i="1"/>
  <c r="M82" i="1"/>
  <c r="N82" i="1"/>
  <c r="O82" i="1"/>
  <c r="P82" i="1"/>
  <c r="I82" i="1"/>
  <c r="J83" i="1"/>
  <c r="K83" i="1"/>
  <c r="L83" i="1"/>
  <c r="M83" i="1"/>
  <c r="N83" i="1"/>
  <c r="O83" i="1"/>
  <c r="P83" i="1"/>
  <c r="Q83" i="1"/>
  <c r="I83" i="1"/>
  <c r="J84" i="1"/>
  <c r="K84" i="1"/>
  <c r="L84" i="1"/>
  <c r="I84" i="1"/>
  <c r="J85" i="1"/>
  <c r="K85" i="1"/>
  <c r="L85" i="1"/>
  <c r="M85" i="1"/>
  <c r="N85" i="1"/>
  <c r="O85" i="1"/>
  <c r="I85" i="1"/>
  <c r="J86" i="1"/>
  <c r="K86" i="1"/>
  <c r="L86" i="1"/>
  <c r="M86" i="1"/>
  <c r="N86" i="1"/>
  <c r="O86" i="1"/>
  <c r="P86" i="1"/>
  <c r="I86" i="1"/>
  <c r="J87" i="1"/>
  <c r="K87" i="1"/>
  <c r="L87" i="1"/>
  <c r="M87" i="1"/>
  <c r="N87" i="1"/>
  <c r="O87" i="1"/>
  <c r="P87" i="1"/>
  <c r="Q87" i="1"/>
  <c r="R87" i="1"/>
  <c r="I87" i="1"/>
  <c r="J88" i="1"/>
  <c r="K88" i="1"/>
  <c r="L88" i="1"/>
  <c r="M88" i="1"/>
  <c r="N88" i="1"/>
  <c r="O88" i="1"/>
  <c r="P88" i="1"/>
  <c r="I88" i="1"/>
  <c r="J89" i="1"/>
  <c r="K89" i="1"/>
  <c r="L89" i="1"/>
  <c r="M89" i="1"/>
  <c r="N89" i="1"/>
  <c r="O89" i="1"/>
  <c r="P89" i="1"/>
  <c r="Q89" i="1"/>
  <c r="R89" i="1"/>
  <c r="S89" i="1"/>
  <c r="I89" i="1"/>
  <c r="J90" i="1"/>
  <c r="K90" i="1"/>
  <c r="L90" i="1"/>
  <c r="M90" i="1"/>
  <c r="N90" i="1"/>
  <c r="O90" i="1"/>
  <c r="P90" i="1"/>
  <c r="Q90" i="1"/>
  <c r="I90" i="1"/>
  <c r="J91" i="1"/>
  <c r="K91" i="1"/>
  <c r="L91" i="1"/>
  <c r="M91" i="1"/>
  <c r="N91" i="1"/>
  <c r="I91" i="1"/>
  <c r="J92" i="1"/>
  <c r="K92" i="1"/>
  <c r="L92" i="1"/>
  <c r="M92" i="1"/>
  <c r="N92" i="1"/>
  <c r="O92" i="1"/>
  <c r="P92" i="1"/>
  <c r="Q92" i="1"/>
  <c r="I92" i="1"/>
  <c r="I93" i="1"/>
  <c r="I94" i="1"/>
  <c r="I95" i="1"/>
  <c r="J96" i="1"/>
  <c r="K96" i="1"/>
  <c r="L96" i="1"/>
  <c r="M96" i="1"/>
  <c r="N96" i="1"/>
  <c r="I96" i="1"/>
  <c r="J97" i="1"/>
  <c r="K97" i="1"/>
  <c r="L97" i="1"/>
  <c r="I97" i="1"/>
  <c r="I98" i="1"/>
  <c r="I99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</calcChain>
</file>

<file path=xl/comments1.xml><?xml version="1.0" encoding="utf-8"?>
<comments xmlns="http://schemas.openxmlformats.org/spreadsheetml/2006/main">
  <authors>
    <author/>
  </authors>
  <commentList>
    <comment ref="E3" authorId="0">
      <text>
        <r>
          <rPr>
            <sz val="11"/>
            <color rgb="FF000000"/>
            <rFont val="Calibri"/>
          </rPr>
          <t>Tyler Devilbiss:
Insert  a capital M or W for gender.</t>
        </r>
      </text>
    </comment>
    <comment ref="J3" authorId="0">
      <text>
        <r>
          <rPr>
            <sz val="11"/>
            <color rgb="FF000000"/>
            <rFont val="Calibri"/>
          </rPr>
          <t>Tyler Devilbiss:
to enter score use =Z"climb code" (A, DD…) To add flash bonus use *F
EX: =ZA*F for flashed climb A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M5" authorId="0">
      <text>
        <r>
          <rPr>
            <sz val="11"/>
            <color rgb="FF000000"/>
            <rFont val="Calibri"/>
          </rPr>
          <t>Tyler Devilbiss:
These values are the top 5 climbs'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<sst xmlns="http://schemas.openxmlformats.org/spreadsheetml/2006/main" count="825" uniqueCount="240">
  <si>
    <t>Climb Label</t>
  </si>
  <si>
    <t>PCCS Official Score Sheet</t>
  </si>
  <si>
    <t>Point Value</t>
  </si>
  <si>
    <t>Grade</t>
  </si>
  <si>
    <t>Flash value, F</t>
  </si>
  <si>
    <t>Paid</t>
  </si>
  <si>
    <t>School</t>
  </si>
  <si>
    <t>Division-1</t>
  </si>
  <si>
    <t>Gender, M/W</t>
  </si>
  <si>
    <t>Climber Name</t>
  </si>
  <si>
    <t>Division</t>
  </si>
  <si>
    <t>Schools</t>
  </si>
  <si>
    <t>Overall Ranking</t>
  </si>
  <si>
    <t>Score Total</t>
  </si>
  <si>
    <t>Enter Climbs From Here Over ---&gt;</t>
  </si>
  <si>
    <t>Code</t>
  </si>
  <si>
    <t>A</t>
  </si>
  <si>
    <t>AA</t>
  </si>
  <si>
    <t>AAA</t>
  </si>
  <si>
    <t>B</t>
  </si>
  <si>
    <t>BB</t>
  </si>
  <si>
    <t>BBB</t>
  </si>
  <si>
    <t>Divisions</t>
  </si>
  <si>
    <t>Max Points</t>
  </si>
  <si>
    <t>Y</t>
  </si>
  <si>
    <t>C</t>
  </si>
  <si>
    <t>CC</t>
  </si>
  <si>
    <t>CCC</t>
  </si>
  <si>
    <t>MA</t>
  </si>
  <si>
    <t>PENN</t>
  </si>
  <si>
    <t>I</t>
  </si>
  <si>
    <t>V5+</t>
  </si>
  <si>
    <t>Drexel University</t>
  </si>
  <si>
    <t>M</t>
  </si>
  <si>
    <t>DU</t>
  </si>
  <si>
    <t>D</t>
  </si>
  <si>
    <t>DD</t>
  </si>
  <si>
    <t>DDD</t>
  </si>
  <si>
    <t xml:space="preserve">Casey Egner </t>
  </si>
  <si>
    <t>MI</t>
  </si>
  <si>
    <t>V3-V4</t>
  </si>
  <si>
    <t>University of Pennsylvania</t>
  </si>
  <si>
    <t>E</t>
  </si>
  <si>
    <t>EE</t>
  </si>
  <si>
    <t>EEE</t>
  </si>
  <si>
    <t>MB</t>
  </si>
  <si>
    <t>V0-V2</t>
  </si>
  <si>
    <t>Temple University</t>
  </si>
  <si>
    <t>TU</t>
  </si>
  <si>
    <t>F</t>
  </si>
  <si>
    <t>FF</t>
  </si>
  <si>
    <t>FFF</t>
  </si>
  <si>
    <t>WA</t>
  </si>
  <si>
    <t>V4+</t>
  </si>
  <si>
    <t>G</t>
  </si>
  <si>
    <t>GG</t>
  </si>
  <si>
    <t>GGG</t>
  </si>
  <si>
    <t>WI</t>
  </si>
  <si>
    <t>V2-V3</t>
  </si>
  <si>
    <t>H</t>
  </si>
  <si>
    <t>HH</t>
  </si>
  <si>
    <t>HHH</t>
  </si>
  <si>
    <t>WB</t>
  </si>
  <si>
    <t>V0-V1</t>
  </si>
  <si>
    <t>Rutgers University</t>
  </si>
  <si>
    <t>RutU</t>
  </si>
  <si>
    <t>II</t>
  </si>
  <si>
    <t>III</t>
  </si>
  <si>
    <t>University of Delaware</t>
  </si>
  <si>
    <t>UD</t>
  </si>
  <si>
    <t>J</t>
  </si>
  <si>
    <t>JJ</t>
  </si>
  <si>
    <t>JJJ</t>
  </si>
  <si>
    <t>Gender Codes</t>
  </si>
  <si>
    <t>Princeton</t>
  </si>
  <si>
    <t>PU</t>
  </si>
  <si>
    <t>K</t>
  </si>
  <si>
    <t>KK</t>
  </si>
  <si>
    <t>KKK</t>
  </si>
  <si>
    <t>Male</t>
  </si>
  <si>
    <t>L</t>
  </si>
  <si>
    <t>LL</t>
  </si>
  <si>
    <t>LLL</t>
  </si>
  <si>
    <t>Female</t>
  </si>
  <si>
    <t>W</t>
  </si>
  <si>
    <t>MM</t>
  </si>
  <si>
    <t>MMM</t>
  </si>
  <si>
    <t>N</t>
  </si>
  <si>
    <t>NN</t>
  </si>
  <si>
    <t>NNN</t>
  </si>
  <si>
    <t>O</t>
  </si>
  <si>
    <t>OO</t>
  </si>
  <si>
    <t>OOO</t>
  </si>
  <si>
    <t>P</t>
  </si>
  <si>
    <t>PP</t>
  </si>
  <si>
    <t>PPP</t>
  </si>
  <si>
    <t>Q</t>
  </si>
  <si>
    <t>QQ</t>
  </si>
  <si>
    <t>QQQ</t>
  </si>
  <si>
    <t>R</t>
  </si>
  <si>
    <t>RR</t>
  </si>
  <si>
    <t>RRR</t>
  </si>
  <si>
    <t>S</t>
  </si>
  <si>
    <t>SS</t>
  </si>
  <si>
    <t>SSS</t>
  </si>
  <si>
    <t>T</t>
  </si>
  <si>
    <t>TT</t>
  </si>
  <si>
    <t>TTT</t>
  </si>
  <si>
    <t>U</t>
  </si>
  <si>
    <t>UU</t>
  </si>
  <si>
    <t>UUU</t>
  </si>
  <si>
    <t>V</t>
  </si>
  <si>
    <t>VV</t>
  </si>
  <si>
    <t>VVV</t>
  </si>
  <si>
    <t>WW</t>
  </si>
  <si>
    <t>WWW</t>
  </si>
  <si>
    <t>X</t>
  </si>
  <si>
    <t>XX</t>
  </si>
  <si>
    <t>XXX</t>
  </si>
  <si>
    <t>YY</t>
  </si>
  <si>
    <t>YYY</t>
  </si>
  <si>
    <t>Z</t>
  </si>
  <si>
    <t>ZZ</t>
  </si>
  <si>
    <t>ZZZ</t>
  </si>
  <si>
    <t>Ben Worsham</t>
  </si>
  <si>
    <t>Erik Zalite</t>
  </si>
  <si>
    <t xml:space="preserve">Ryan Rue </t>
  </si>
  <si>
    <t>Cameron Fox</t>
  </si>
  <si>
    <t>Kristaps Kancan</t>
  </si>
  <si>
    <t>Corey Landis</t>
  </si>
  <si>
    <t>RUtU</t>
  </si>
  <si>
    <t>Joseph Duncan</t>
  </si>
  <si>
    <t>Dave Paolo</t>
  </si>
  <si>
    <t>Noah Geller</t>
  </si>
  <si>
    <t>Eric Lam</t>
  </si>
  <si>
    <t>John Webber</t>
  </si>
  <si>
    <t>Grand Total</t>
  </si>
  <si>
    <t>Robert King</t>
  </si>
  <si>
    <t>Sam Schmidt</t>
  </si>
  <si>
    <t>Steve Duong</t>
  </si>
  <si>
    <t>Yibin Zhang</t>
  </si>
  <si>
    <t>Timothy Perdue</t>
  </si>
  <si>
    <t>Mitchell Locke</t>
  </si>
  <si>
    <t>Robert Hermann</t>
  </si>
  <si>
    <t>Gene Eng</t>
  </si>
  <si>
    <t>Tim Lentz</t>
  </si>
  <si>
    <t>Austin Lowe</t>
  </si>
  <si>
    <t>William Franks</t>
  </si>
  <si>
    <t>Zuzanna Wojcieszak</t>
  </si>
  <si>
    <t>Justin Bean</t>
  </si>
  <si>
    <t>David Vigdor</t>
  </si>
  <si>
    <t>Nitin Gupta</t>
  </si>
  <si>
    <t>Fernando Torres</t>
  </si>
  <si>
    <t>Austin Steady</t>
  </si>
  <si>
    <t>Michael Chirico</t>
  </si>
  <si>
    <t>Ian Riley</t>
  </si>
  <si>
    <t>Jennesys Aviles</t>
  </si>
  <si>
    <t>Daniel Paredes</t>
  </si>
  <si>
    <t>Bryan Kim</t>
  </si>
  <si>
    <t>Ben Suh</t>
  </si>
  <si>
    <t>Mike Sangillo</t>
  </si>
  <si>
    <t>Aaron Gover</t>
  </si>
  <si>
    <t>Nick Male</t>
  </si>
  <si>
    <t xml:space="preserve">Darby Levin </t>
  </si>
  <si>
    <t>Andy Ponici</t>
  </si>
  <si>
    <t>Nicholas Spuzzillo</t>
  </si>
  <si>
    <t>Jeff Kahn</t>
  </si>
  <si>
    <t>Grant Otto</t>
  </si>
  <si>
    <t>Eric Onofrey</t>
  </si>
  <si>
    <t>Jacob Tannahill</t>
  </si>
  <si>
    <t>Mauricio Alvarez</t>
  </si>
  <si>
    <t>Sophie Palitz</t>
  </si>
  <si>
    <t>Daniel Schmitt</t>
  </si>
  <si>
    <t>Taylor Daniel</t>
  </si>
  <si>
    <t>Isabella Reginato</t>
  </si>
  <si>
    <t>Mackenzie Abernathy</t>
  </si>
  <si>
    <t>Miranda Kelly</t>
  </si>
  <si>
    <t>Allyson Choi</t>
  </si>
  <si>
    <t>Micheal Kutch</t>
  </si>
  <si>
    <t>Nick Polutchko</t>
  </si>
  <si>
    <t>Ian Proud</t>
  </si>
  <si>
    <t>Giselle Babiarz</t>
  </si>
  <si>
    <t>Hina Walajahi</t>
  </si>
  <si>
    <t>Cassandra Howard</t>
  </si>
  <si>
    <t>Bridgette Ivkovich</t>
  </si>
  <si>
    <t>Christian Strothu</t>
  </si>
  <si>
    <t>Er3yn Gaudio</t>
  </si>
  <si>
    <t>Bridget Cashel</t>
  </si>
  <si>
    <t>Tawfiq Thahiru</t>
  </si>
  <si>
    <t>Melanie Beaumier</t>
  </si>
  <si>
    <t>Stephanie Cain</t>
  </si>
  <si>
    <t>Austin Hanby</t>
  </si>
  <si>
    <t>Liam Gallagher</t>
  </si>
  <si>
    <t xml:space="preserve">PENN </t>
  </si>
  <si>
    <t>Matthew Joseph</t>
  </si>
  <si>
    <t>Daniel Shanks</t>
  </si>
  <si>
    <t>Gaurav Verma</t>
  </si>
  <si>
    <t>Ken Chang</t>
  </si>
  <si>
    <t>John Howe</t>
  </si>
  <si>
    <t>Colin Xu</t>
  </si>
  <si>
    <t>UDEL</t>
  </si>
  <si>
    <t>Tyler Dolgos</t>
  </si>
  <si>
    <t>Miles Gorton</t>
  </si>
  <si>
    <t>YORK</t>
  </si>
  <si>
    <t>Alex Olander</t>
  </si>
  <si>
    <t xml:space="preserve">Jacob Woods </t>
  </si>
  <si>
    <t>Ilan Green</t>
  </si>
  <si>
    <t>Phil Minsker</t>
  </si>
  <si>
    <t>Ross Askanazi</t>
  </si>
  <si>
    <t>Ryan Sager</t>
  </si>
  <si>
    <t>Scott Jeffers</t>
  </si>
  <si>
    <t>Mike Cunningham</t>
  </si>
  <si>
    <t xml:space="preserve">Jack Wilke </t>
  </si>
  <si>
    <t>Patrick Krieger</t>
  </si>
  <si>
    <t>Connor Glacken</t>
  </si>
  <si>
    <t>Anne Kavalerchik</t>
  </si>
  <si>
    <t>Cara Wiebalk</t>
  </si>
  <si>
    <t>Amaris Kobolak</t>
  </si>
  <si>
    <t>Virginia Shen</t>
  </si>
  <si>
    <t>Dylan Zimmerman</t>
  </si>
  <si>
    <t>Christine Allen-Blanchette</t>
  </si>
  <si>
    <t>Bo Messier</t>
  </si>
  <si>
    <t>SUM of Score Total</t>
  </si>
  <si>
    <t>Row Labels</t>
  </si>
  <si>
    <t>Total</t>
  </si>
  <si>
    <t>(All)</t>
  </si>
  <si>
    <t>WI Total</t>
  </si>
  <si>
    <t>WB Total</t>
  </si>
  <si>
    <t>WA Total</t>
  </si>
  <si>
    <t>MI Total</t>
  </si>
  <si>
    <t>MB Total</t>
  </si>
  <si>
    <t>MA Total</t>
  </si>
  <si>
    <t>Beginner</t>
  </si>
  <si>
    <t>Intermediate</t>
  </si>
  <si>
    <t>Advanced</t>
  </si>
  <si>
    <t>Drexel</t>
  </si>
  <si>
    <t>Temple</t>
  </si>
  <si>
    <t>Rutgers</t>
  </si>
  <si>
    <t>UPenn</t>
  </si>
  <si>
    <t>UDel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</si>
</sst>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b/>
      <sz val="11"/>
      <color rgb="FF000000"/>
      <name val="Calibri"/>
    </font>
    <font>
      <sz val="36"/>
      <color rgb="FFFFFFFF"/>
      <name val="Berlin sans fb demi"/>
    </font>
    <font>
      <sz val="16"/>
      <color rgb="FF000000"/>
      <name val="Calibri"/>
    </font>
    <font>
      <sz val="11"/>
      <name val="Calibri"/>
    </font>
    <font>
      <b/>
      <sz val="16"/>
      <color rgb="FF000000"/>
      <name val="Calibri"/>
    </font>
    <font>
      <b/>
      <sz val="18"/>
      <color rgb="FF000000"/>
      <name val="Calibri"/>
    </font>
    <font>
      <sz val="16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41E0ED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0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Font="1" applyBorder="1"/>
    <xf numFmtId="0" fontId="3" fillId="0" borderId="0" xfId="0" applyFont="1"/>
    <xf numFmtId="0" fontId="0" fillId="0" borderId="0" xfId="0" applyFont="1"/>
    <xf numFmtId="0" fontId="0" fillId="0" borderId="1" xfId="0" applyFont="1" applyBorder="1" applyAlignment="1">
      <alignment horizontal="center"/>
    </xf>
    <xf numFmtId="0" fontId="5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0" fillId="0" borderId="0" xfId="0" applyNumberFormat="1" applyFont="1" applyAlignment="1">
      <alignment horizontal="center"/>
    </xf>
    <xf numFmtId="0" fontId="1" fillId="0" borderId="1" xfId="0" applyFont="1" applyBorder="1"/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/>
    <xf numFmtId="1" fontId="0" fillId="0" borderId="1" xfId="0" applyNumberFormat="1" applyFont="1" applyBorder="1"/>
    <xf numFmtId="0" fontId="3" fillId="0" borderId="1" xfId="0" applyFont="1" applyBorder="1" applyAlignment="1"/>
    <xf numFmtId="0" fontId="3" fillId="0" borderId="5" xfId="0" applyFont="1" applyBorder="1" applyAlignment="1"/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readingOrder="1"/>
    </xf>
    <xf numFmtId="0" fontId="0" fillId="0" borderId="1" xfId="0" applyFont="1" applyBorder="1" applyAlignment="1"/>
    <xf numFmtId="0" fontId="7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wrapText="1" readingOrder="1"/>
    </xf>
    <xf numFmtId="1" fontId="0" fillId="0" borderId="1" xfId="0" applyNumberFormat="1" applyFont="1" applyBorder="1" applyAlignment="1">
      <alignment horizontal="center"/>
    </xf>
    <xf numFmtId="0" fontId="7" fillId="0" borderId="7" xfId="0" applyFont="1" applyBorder="1" applyAlignment="1">
      <alignment horizontal="left"/>
    </xf>
    <xf numFmtId="0" fontId="1" fillId="0" borderId="0" xfId="0" applyFont="1"/>
    <xf numFmtId="0" fontId="3" fillId="0" borderId="1" xfId="0" applyFont="1" applyBorder="1"/>
    <xf numFmtId="0" fontId="0" fillId="0" borderId="0" xfId="0" applyFont="1" applyAlignment="1">
      <alignment horizontal="center"/>
    </xf>
    <xf numFmtId="0" fontId="3" fillId="0" borderId="5" xfId="0" applyFont="1" applyBorder="1"/>
    <xf numFmtId="0" fontId="3" fillId="0" borderId="8" xfId="0" applyFont="1" applyBorder="1"/>
    <xf numFmtId="0" fontId="3" fillId="0" borderId="1" xfId="0" applyFont="1" applyBorder="1"/>
    <xf numFmtId="1" fontId="3" fillId="0" borderId="1" xfId="0" applyNumberFormat="1" applyFont="1" applyBorder="1"/>
    <xf numFmtId="0" fontId="7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3" fillId="0" borderId="5" xfId="0" applyNumberFormat="1" applyFont="1" applyBorder="1"/>
    <xf numFmtId="1" fontId="3" fillId="0" borderId="8" xfId="0" applyNumberFormat="1" applyFont="1" applyBorder="1"/>
    <xf numFmtId="0" fontId="3" fillId="0" borderId="5" xfId="0" applyFont="1" applyBorder="1"/>
    <xf numFmtId="0" fontId="3" fillId="0" borderId="9" xfId="0" applyFont="1" applyBorder="1" applyAlignment="1">
      <alignment horizontal="left" readingOrder="1"/>
    </xf>
    <xf numFmtId="0" fontId="3" fillId="0" borderId="10" xfId="0" applyFont="1" applyBorder="1" applyAlignment="1">
      <alignment horizontal="left" wrapText="1" readingOrder="1"/>
    </xf>
    <xf numFmtId="0" fontId="7" fillId="0" borderId="1" xfId="0" applyFont="1" applyBorder="1" applyAlignment="1">
      <alignment horizontal="left"/>
    </xf>
    <xf numFmtId="0" fontId="7" fillId="0" borderId="9" xfId="0" applyFont="1" applyBorder="1" applyAlignment="1">
      <alignment horizontal="left" vertical="center"/>
    </xf>
    <xf numFmtId="1" fontId="3" fillId="0" borderId="8" xfId="0" applyNumberFormat="1" applyFont="1" applyBorder="1" applyAlignment="1"/>
    <xf numFmtId="0" fontId="3" fillId="0" borderId="8" xfId="0" applyFont="1" applyBorder="1" applyAlignment="1"/>
    <xf numFmtId="0" fontId="3" fillId="0" borderId="7" xfId="0" applyFont="1" applyBorder="1"/>
    <xf numFmtId="0" fontId="3" fillId="0" borderId="11" xfId="0" applyFont="1" applyBorder="1"/>
    <xf numFmtId="0" fontId="7" fillId="0" borderId="1" xfId="0" applyFont="1" applyBorder="1" applyAlignment="1">
      <alignment horizontal="left"/>
    </xf>
    <xf numFmtId="0" fontId="3" fillId="0" borderId="8" xfId="0" applyFont="1" applyBorder="1"/>
    <xf numFmtId="0" fontId="3" fillId="0" borderId="7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1" xfId="0" applyFont="1" applyBorder="1"/>
    <xf numFmtId="1" fontId="3" fillId="0" borderId="7" xfId="0" applyNumberFormat="1" applyFont="1" applyBorder="1"/>
    <xf numFmtId="0" fontId="0" fillId="0" borderId="0" xfId="0" applyFont="1"/>
    <xf numFmtId="0" fontId="3" fillId="0" borderId="4" xfId="0" applyFont="1" applyBorder="1"/>
    <xf numFmtId="0" fontId="3" fillId="0" borderId="6" xfId="0" applyFont="1" applyBorder="1"/>
    <xf numFmtId="0" fontId="3" fillId="0" borderId="9" xfId="0" applyFont="1" applyBorder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6" fillId="0" borderId="5" xfId="0" applyFont="1" applyBorder="1" applyAlignment="1">
      <alignment horizontal="left" vertical="center"/>
    </xf>
    <xf numFmtId="0" fontId="4" fillId="0" borderId="6" xfId="0" applyFont="1" applyBorder="1"/>
    <xf numFmtId="0" fontId="4" fillId="0" borderId="7" xfId="0" applyFont="1" applyBorder="1"/>
    <xf numFmtId="0" fontId="2" fillId="2" borderId="2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1" fillId="0" borderId="5" xfId="0" applyFont="1" applyBorder="1" applyAlignment="1">
      <alignment horizontal="center"/>
    </xf>
    <xf numFmtId="0" fontId="3" fillId="3" borderId="0" xfId="0" applyFont="1" applyFill="1"/>
    <xf numFmtId="0" fontId="3" fillId="4" borderId="0" xfId="0" applyFont="1" applyFill="1"/>
    <xf numFmtId="0" fontId="0" fillId="0" borderId="0" xfId="0" pivotButton="1" applyFont="1" applyAlignment="1"/>
    <xf numFmtId="0" fontId="0" fillId="0" borderId="0" xfId="0" applyNumberFormat="1" applyFont="1" applyAlignment="1"/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pivotCacheDefinition" Target="pivotCache/pivotCacheDefinition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1016000</xdr:colOff>
      <xdr:row>45</xdr:row>
      <xdr:rowOff>101600</xdr:rowOff>
    </xdr:to>
    <xdr:sp macro="" textlink="">
      <xdr:nvSpPr>
        <xdr:cNvPr id="2050" name="Rectangle 2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368300</xdr:colOff>
      <xdr:row>66</xdr:row>
      <xdr:rowOff>127000</xdr:rowOff>
    </xdr:to>
    <xdr:sp macro="" textlink="">
      <xdr:nvSpPr>
        <xdr:cNvPr id="1025" name="Rectangle 1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47625</xdr:colOff>
      <xdr:row>2</xdr:row>
      <xdr:rowOff>104775</xdr:rowOff>
    </xdr:from>
    <xdr:to>
      <xdr:col>12</xdr:col>
      <xdr:colOff>428625</xdr:colOff>
      <xdr:row>7</xdr:row>
      <xdr:rowOff>28575</xdr:rowOff>
    </xdr:to>
    <xdr:sp macro="" textlink="">
      <xdr:nvSpPr>
        <xdr:cNvPr id="2" name="Shape 2"/>
        <xdr:cNvSpPr txBox="1"/>
      </xdr:nvSpPr>
      <xdr:spPr>
        <a:xfrm>
          <a:off x="3998212" y="3156113"/>
          <a:ext cx="2695574" cy="1247774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t" anchorCtr="0">
          <a:noAutofit/>
        </a:bodyPr>
        <a:lstStyle/>
        <a:p>
          <a:pPr>
            <a:spcBef>
              <a:spcPts val="0"/>
            </a:spcBef>
            <a:buNone/>
          </a:pPr>
          <a:r>
            <a:rPr lang="en-US" sz="1100" b="0" i="0" u="none" strike="noStrike" cap="none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click on the table to the left</a:t>
          </a:r>
        </a:p>
        <a:p>
          <a:pPr>
            <a:spcBef>
              <a:spcPts val="0"/>
            </a:spcBef>
            <a:buNone/>
          </a:pPr>
          <a:endParaRPr sz="1100" b="0" i="0" u="none" strike="noStrike" cap="none" baseline="0"/>
        </a:p>
        <a:p>
          <a:pPr>
            <a:spcBef>
              <a:spcPts val="0"/>
            </a:spcBef>
            <a:buNone/>
          </a:pPr>
          <a:r>
            <a:rPr lang="en-US" sz="1100" b="0" i="0" u="none" strike="noStrike" cap="none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select the options tab that appears at the top of the document</a:t>
          </a:r>
        </a:p>
        <a:p>
          <a:pPr>
            <a:spcBef>
              <a:spcPts val="0"/>
            </a:spcBef>
            <a:buNone/>
          </a:pPr>
          <a:endParaRPr sz="1100" b="0" i="0" u="none" strike="noStrike" cap="none" baseline="0"/>
        </a:p>
        <a:p>
          <a:pPr>
            <a:spcBef>
              <a:spcPts val="0"/>
            </a:spcBef>
            <a:buNone/>
          </a:pPr>
          <a:r>
            <a:rPr lang="en-US" sz="1100" b="0" i="0" u="none" strike="noStrike" cap="none" baseline="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select refresh to access most recent results</a:t>
          </a:r>
        </a:p>
      </xdr:txBody>
    </xdr:sp>
    <xdr:clientData fLocksWithSheet="0"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Katelyn Fahringer" refreshedDate="42300.675947569442" refreshedVersion="4" recordCount="97">
  <cacheSource type="worksheet">
    <worksheetSource ref="B3:I100" sheet="Climber Records"/>
  </cacheSource>
  <cacheFields count="8">
    <cacheField name="Paid" numFmtId="0">
      <sharedItems containsBlank="1" count="2">
        <s v="Y"/>
        <m/>
      </sharedItems>
    </cacheField>
    <cacheField name="School" numFmtId="0">
      <sharedItems containsBlank="1" count="10">
        <s v="PENN"/>
        <s v="DU"/>
        <s v="RUtU"/>
        <s v="UD"/>
        <s v="PU"/>
        <s v="TU"/>
        <s v="PENN "/>
        <s v="UDEL"/>
        <s v="YORK"/>
        <m/>
      </sharedItems>
    </cacheField>
    <cacheField name="Division-1" numFmtId="0">
      <sharedItems containsBlank="1" count="4">
        <s v="I"/>
        <s v="B"/>
        <s v="A"/>
        <m/>
      </sharedItems>
    </cacheField>
    <cacheField name="Gender, M/W" numFmtId="0">
      <sharedItems containsBlank="1" count="3">
        <s v="M"/>
        <s v="W"/>
        <m/>
      </sharedItems>
    </cacheField>
    <cacheField name="Climber Name" numFmtId="0">
      <sharedItems containsBlank="1" count="95">
        <s v="Casey Egner "/>
        <s v="Ben Worsham"/>
        <s v="Erik Zalite"/>
        <s v="Ryan Rue "/>
        <s v="Cameron Fox"/>
        <s v="Kristaps Kancan"/>
        <s v="Corey Landis"/>
        <s v="Joseph Duncan"/>
        <s v="Dave Paolo"/>
        <s v="Noah Geller"/>
        <s v="Eric Lam"/>
        <s v="John Webber"/>
        <s v="Robert King"/>
        <s v="Sam Schmidt"/>
        <s v="Steve Duong"/>
        <s v="Yibin Zhang"/>
        <s v="Timothy Perdue"/>
        <s v="Mitchell Locke"/>
        <s v="Robert Hermann"/>
        <s v="Gene Eng"/>
        <s v="Tim Lentz"/>
        <s v="Austin Lowe"/>
        <s v="William Franks"/>
        <s v="Zuzanna Wojcieszak"/>
        <s v="Justin Bean"/>
        <s v="David Vigdor"/>
        <s v="Nitin Gupta"/>
        <s v="Fernando Torres"/>
        <s v="Austin Steady"/>
        <s v="Michael Chirico"/>
        <s v="Ian Riley"/>
        <s v="Jennesys Aviles"/>
        <s v="Daniel Paredes"/>
        <s v="Bryan Kim"/>
        <s v="Ben Suh"/>
        <s v="Mike Sangillo"/>
        <s v="Aaron Gover"/>
        <s v="Nick Male"/>
        <s v="Darby Levin "/>
        <s v="Andy Ponici"/>
        <s v="Nicholas Spuzzillo"/>
        <s v="Jeff Kahn"/>
        <s v="Grant Otto"/>
        <s v="Eric Onofrey"/>
        <s v="Jacob Tannahill"/>
        <s v="Mauricio Alvarez"/>
        <s v="Sophie Palitz"/>
        <s v="Daniel Schmitt"/>
        <s v="Taylor Daniel"/>
        <s v="Isabella Reginato"/>
        <s v="Mackenzie Abernathy"/>
        <s v="Miranda Kelly"/>
        <s v="Allyson Choi"/>
        <s v="Micheal Kutch"/>
        <s v="Nick Polutchko"/>
        <s v="Ian Proud"/>
        <s v="Giselle Babiarz"/>
        <s v="Hina Walajahi"/>
        <s v="Cassandra Howard"/>
        <s v="Bridgette Ivkovich"/>
        <s v="Christian Strothu"/>
        <s v="Er3yn Gaudio"/>
        <s v="Bridget Cashel"/>
        <s v="Tawfiq Thahiru"/>
        <s v="Melanie Beaumier"/>
        <s v="Stephanie Cain"/>
        <s v="Austin Hanby"/>
        <s v="Liam Gallagher"/>
        <s v="Matthew Joseph"/>
        <s v="Daniel Shanks"/>
        <s v="Gaurav Verma"/>
        <s v="Ken Chang"/>
        <s v="John Howe"/>
        <s v="Colin Xu"/>
        <s v="Tyler Dolgos"/>
        <s v="Miles Gorton"/>
        <s v="Alex Olander"/>
        <s v="Jacob Woods "/>
        <s v="Ilan Green"/>
        <s v="Phil Minsker"/>
        <s v="Ross Askanazi"/>
        <s v="Ryan Sager"/>
        <s v="Scott Jeffers"/>
        <s v="Mike Cunningham"/>
        <s v="Jack Wilke "/>
        <s v="Patrick Krieger"/>
        <s v="Connor Glacken"/>
        <s v="Anne Kavalerchik"/>
        <s v="Cara Wiebalk"/>
        <s v="Amaris Kobolak"/>
        <s v="Virginia Shen"/>
        <s v="Dylan Zimmerman"/>
        <s v="Christine Allen-Blanchette"/>
        <s v="Bo Messier"/>
        <m/>
      </sharedItems>
    </cacheField>
    <cacheField name="Division" numFmtId="0">
      <sharedItems count="7">
        <s v="MA"/>
        <s v="MI"/>
        <s v="WA"/>
        <s v="WI"/>
        <s v="MB"/>
        <s v="WB"/>
        <b v="0"/>
      </sharedItems>
    </cacheField>
    <cacheField name="Overall Ranking" numFmtId="0">
      <sharedItems containsSemiMixedTypes="0" containsString="0" containsNumber="1" containsInteger="1" minValue="1" maxValue="88"/>
    </cacheField>
    <cacheField name="Score Total" numFmtId="0">
      <sharedItems containsSemiMixedTypes="0" containsString="0" containsNumber="1" minValue="0" maxValue="3624.000000000000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7">
  <r>
    <x v="0"/>
    <x v="0"/>
    <x v="0"/>
    <x v="0"/>
    <x v="0"/>
    <x v="0"/>
    <n v="11"/>
    <n v="3014"/>
  </r>
  <r>
    <x v="0"/>
    <x v="0"/>
    <x v="1"/>
    <x v="0"/>
    <x v="1"/>
    <x v="0"/>
    <n v="8"/>
    <n v="3135"/>
  </r>
  <r>
    <x v="0"/>
    <x v="1"/>
    <x v="0"/>
    <x v="0"/>
    <x v="2"/>
    <x v="0"/>
    <n v="16"/>
    <n v="2552"/>
  </r>
  <r>
    <x v="0"/>
    <x v="1"/>
    <x v="0"/>
    <x v="0"/>
    <x v="3"/>
    <x v="0"/>
    <n v="18"/>
    <n v="2527"/>
  </r>
  <r>
    <x v="0"/>
    <x v="1"/>
    <x v="0"/>
    <x v="0"/>
    <x v="4"/>
    <x v="1"/>
    <n v="21"/>
    <n v="2365.0000000000005"/>
  </r>
  <r>
    <x v="0"/>
    <x v="1"/>
    <x v="0"/>
    <x v="0"/>
    <x v="5"/>
    <x v="1"/>
    <n v="22"/>
    <n v="2365"/>
  </r>
  <r>
    <x v="0"/>
    <x v="1"/>
    <x v="0"/>
    <x v="0"/>
    <x v="6"/>
    <x v="1"/>
    <n v="23"/>
    <n v="2343.0000000000005"/>
  </r>
  <r>
    <x v="0"/>
    <x v="2"/>
    <x v="0"/>
    <x v="0"/>
    <x v="7"/>
    <x v="1"/>
    <n v="24"/>
    <n v="2270"/>
  </r>
  <r>
    <x v="0"/>
    <x v="1"/>
    <x v="0"/>
    <x v="0"/>
    <x v="8"/>
    <x v="1"/>
    <n v="25"/>
    <n v="2255.0000000000005"/>
  </r>
  <r>
    <x v="0"/>
    <x v="0"/>
    <x v="0"/>
    <x v="0"/>
    <x v="9"/>
    <x v="1"/>
    <n v="27"/>
    <n v="2156"/>
  </r>
  <r>
    <x v="0"/>
    <x v="1"/>
    <x v="0"/>
    <x v="0"/>
    <x v="10"/>
    <x v="1"/>
    <n v="28"/>
    <n v="2123"/>
  </r>
  <r>
    <x v="0"/>
    <x v="2"/>
    <x v="0"/>
    <x v="0"/>
    <x v="11"/>
    <x v="1"/>
    <n v="29"/>
    <n v="2114"/>
  </r>
  <r>
    <x v="0"/>
    <x v="2"/>
    <x v="0"/>
    <x v="0"/>
    <x v="12"/>
    <x v="1"/>
    <n v="30"/>
    <n v="2090"/>
  </r>
  <r>
    <x v="0"/>
    <x v="3"/>
    <x v="0"/>
    <x v="0"/>
    <x v="13"/>
    <x v="1"/>
    <n v="31"/>
    <n v="1892.0000000000002"/>
  </r>
  <r>
    <x v="0"/>
    <x v="1"/>
    <x v="0"/>
    <x v="0"/>
    <x v="14"/>
    <x v="1"/>
    <n v="32"/>
    <n v="1870.0000000000002"/>
  </r>
  <r>
    <x v="0"/>
    <x v="4"/>
    <x v="1"/>
    <x v="1"/>
    <x v="15"/>
    <x v="2"/>
    <n v="33"/>
    <n v="1826.0000000000002"/>
  </r>
  <r>
    <x v="0"/>
    <x v="1"/>
    <x v="0"/>
    <x v="0"/>
    <x v="16"/>
    <x v="1"/>
    <n v="34"/>
    <n v="1819"/>
  </r>
  <r>
    <x v="0"/>
    <x v="2"/>
    <x v="0"/>
    <x v="0"/>
    <x v="17"/>
    <x v="1"/>
    <n v="35"/>
    <n v="1752"/>
  </r>
  <r>
    <x v="0"/>
    <x v="1"/>
    <x v="0"/>
    <x v="0"/>
    <x v="18"/>
    <x v="1"/>
    <n v="36"/>
    <n v="1719"/>
  </r>
  <r>
    <x v="0"/>
    <x v="0"/>
    <x v="1"/>
    <x v="0"/>
    <x v="19"/>
    <x v="1"/>
    <n v="38"/>
    <n v="1672"/>
  </r>
  <r>
    <x v="0"/>
    <x v="3"/>
    <x v="1"/>
    <x v="0"/>
    <x v="20"/>
    <x v="1"/>
    <n v="39"/>
    <n v="1650"/>
  </r>
  <r>
    <x v="0"/>
    <x v="5"/>
    <x v="1"/>
    <x v="0"/>
    <x v="21"/>
    <x v="1"/>
    <n v="40"/>
    <n v="1638"/>
  </r>
  <r>
    <x v="0"/>
    <x v="2"/>
    <x v="1"/>
    <x v="0"/>
    <x v="22"/>
    <x v="1"/>
    <n v="41"/>
    <n v="1633.5000000000002"/>
  </r>
  <r>
    <x v="0"/>
    <x v="5"/>
    <x v="0"/>
    <x v="1"/>
    <x v="23"/>
    <x v="3"/>
    <n v="42"/>
    <n v="1614"/>
  </r>
  <r>
    <x v="0"/>
    <x v="0"/>
    <x v="0"/>
    <x v="0"/>
    <x v="24"/>
    <x v="1"/>
    <n v="43"/>
    <n v="1545"/>
  </r>
  <r>
    <x v="0"/>
    <x v="2"/>
    <x v="0"/>
    <x v="0"/>
    <x v="25"/>
    <x v="1"/>
    <n v="45"/>
    <n v="1474.0000000000002"/>
  </r>
  <r>
    <x v="0"/>
    <x v="0"/>
    <x v="1"/>
    <x v="0"/>
    <x v="26"/>
    <x v="1"/>
    <n v="47"/>
    <n v="1417"/>
  </r>
  <r>
    <x v="0"/>
    <x v="0"/>
    <x v="1"/>
    <x v="0"/>
    <x v="27"/>
    <x v="1"/>
    <n v="48"/>
    <n v="1320"/>
  </r>
  <r>
    <x v="0"/>
    <x v="2"/>
    <x v="0"/>
    <x v="0"/>
    <x v="28"/>
    <x v="1"/>
    <n v="49"/>
    <n v="1313"/>
  </r>
  <r>
    <x v="0"/>
    <x v="0"/>
    <x v="0"/>
    <x v="0"/>
    <x v="29"/>
    <x v="1"/>
    <n v="50"/>
    <n v="1309.0000000000002"/>
  </r>
  <r>
    <x v="0"/>
    <x v="1"/>
    <x v="0"/>
    <x v="0"/>
    <x v="30"/>
    <x v="1"/>
    <n v="51"/>
    <n v="1254"/>
  </r>
  <r>
    <x v="0"/>
    <x v="1"/>
    <x v="1"/>
    <x v="1"/>
    <x v="31"/>
    <x v="3"/>
    <n v="52"/>
    <n v="1232"/>
  </r>
  <r>
    <x v="0"/>
    <x v="5"/>
    <x v="0"/>
    <x v="0"/>
    <x v="32"/>
    <x v="1"/>
    <n v="53"/>
    <n v="1204.5"/>
  </r>
  <r>
    <x v="0"/>
    <x v="2"/>
    <x v="0"/>
    <x v="0"/>
    <x v="33"/>
    <x v="1"/>
    <n v="54"/>
    <n v="1170"/>
  </r>
  <r>
    <x v="0"/>
    <x v="2"/>
    <x v="0"/>
    <x v="0"/>
    <x v="34"/>
    <x v="1"/>
    <n v="54"/>
    <n v="1170"/>
  </r>
  <r>
    <x v="0"/>
    <x v="1"/>
    <x v="0"/>
    <x v="0"/>
    <x v="35"/>
    <x v="1"/>
    <n v="56"/>
    <n v="1155"/>
  </r>
  <r>
    <x v="0"/>
    <x v="3"/>
    <x v="1"/>
    <x v="0"/>
    <x v="36"/>
    <x v="4"/>
    <n v="57"/>
    <n v="1068"/>
  </r>
  <r>
    <x v="0"/>
    <x v="5"/>
    <x v="1"/>
    <x v="0"/>
    <x v="37"/>
    <x v="4"/>
    <n v="58"/>
    <n v="1040.5"/>
  </r>
  <r>
    <x v="0"/>
    <x v="0"/>
    <x v="0"/>
    <x v="1"/>
    <x v="38"/>
    <x v="3"/>
    <n v="59"/>
    <n v="1040"/>
  </r>
  <r>
    <x v="0"/>
    <x v="2"/>
    <x v="1"/>
    <x v="0"/>
    <x v="39"/>
    <x v="4"/>
    <n v="60"/>
    <n v="1016"/>
  </r>
  <r>
    <x v="0"/>
    <x v="0"/>
    <x v="1"/>
    <x v="0"/>
    <x v="40"/>
    <x v="4"/>
    <n v="61"/>
    <n v="1015.5"/>
  </r>
  <r>
    <x v="0"/>
    <x v="1"/>
    <x v="1"/>
    <x v="0"/>
    <x v="41"/>
    <x v="4"/>
    <n v="62"/>
    <n v="1011"/>
  </r>
  <r>
    <x v="0"/>
    <x v="3"/>
    <x v="1"/>
    <x v="0"/>
    <x v="42"/>
    <x v="4"/>
    <n v="63"/>
    <n v="978.5"/>
  </r>
  <r>
    <x v="0"/>
    <x v="0"/>
    <x v="0"/>
    <x v="0"/>
    <x v="43"/>
    <x v="4"/>
    <n v="64"/>
    <n v="963"/>
  </r>
  <r>
    <x v="0"/>
    <x v="1"/>
    <x v="1"/>
    <x v="0"/>
    <x v="44"/>
    <x v="4"/>
    <n v="65"/>
    <n v="946.00000000000011"/>
  </r>
  <r>
    <x v="0"/>
    <x v="2"/>
    <x v="0"/>
    <x v="0"/>
    <x v="45"/>
    <x v="4"/>
    <n v="66"/>
    <n v="924.00000000000011"/>
  </r>
  <r>
    <x v="0"/>
    <x v="5"/>
    <x v="1"/>
    <x v="1"/>
    <x v="46"/>
    <x v="3"/>
    <n v="67"/>
    <n v="911"/>
  </r>
  <r>
    <x v="0"/>
    <x v="3"/>
    <x v="1"/>
    <x v="0"/>
    <x v="47"/>
    <x v="4"/>
    <n v="68"/>
    <n v="792"/>
  </r>
  <r>
    <x v="0"/>
    <x v="0"/>
    <x v="1"/>
    <x v="1"/>
    <x v="48"/>
    <x v="3"/>
    <n v="69"/>
    <n v="786.5"/>
  </r>
  <r>
    <x v="0"/>
    <x v="1"/>
    <x v="1"/>
    <x v="1"/>
    <x v="49"/>
    <x v="3"/>
    <n v="69"/>
    <n v="786.5"/>
  </r>
  <r>
    <x v="0"/>
    <x v="5"/>
    <x v="1"/>
    <x v="1"/>
    <x v="50"/>
    <x v="3"/>
    <n v="69"/>
    <n v="786.5"/>
  </r>
  <r>
    <x v="0"/>
    <x v="5"/>
    <x v="1"/>
    <x v="1"/>
    <x v="51"/>
    <x v="3"/>
    <n v="69"/>
    <n v="786.5"/>
  </r>
  <r>
    <x v="0"/>
    <x v="0"/>
    <x v="1"/>
    <x v="1"/>
    <x v="52"/>
    <x v="3"/>
    <n v="73"/>
    <n v="766.5"/>
  </r>
  <r>
    <x v="0"/>
    <x v="3"/>
    <x v="1"/>
    <x v="0"/>
    <x v="53"/>
    <x v="4"/>
    <n v="74"/>
    <n v="764.5"/>
  </r>
  <r>
    <x v="0"/>
    <x v="3"/>
    <x v="1"/>
    <x v="0"/>
    <x v="54"/>
    <x v="4"/>
    <n v="75"/>
    <n v="753.5"/>
  </r>
  <r>
    <x v="0"/>
    <x v="1"/>
    <x v="1"/>
    <x v="0"/>
    <x v="55"/>
    <x v="4"/>
    <n v="76"/>
    <n v="748"/>
  </r>
  <r>
    <x v="0"/>
    <x v="1"/>
    <x v="0"/>
    <x v="1"/>
    <x v="56"/>
    <x v="3"/>
    <n v="77"/>
    <n v="701"/>
  </r>
  <r>
    <x v="0"/>
    <x v="2"/>
    <x v="0"/>
    <x v="1"/>
    <x v="57"/>
    <x v="3"/>
    <n v="78"/>
    <n v="671"/>
  </r>
  <r>
    <x v="0"/>
    <x v="1"/>
    <x v="1"/>
    <x v="1"/>
    <x v="58"/>
    <x v="3"/>
    <n v="79"/>
    <n v="667"/>
  </r>
  <r>
    <x v="0"/>
    <x v="5"/>
    <x v="1"/>
    <x v="1"/>
    <x v="59"/>
    <x v="3"/>
    <n v="80"/>
    <n v="645.5"/>
  </r>
  <r>
    <x v="0"/>
    <x v="3"/>
    <x v="1"/>
    <x v="0"/>
    <x v="60"/>
    <x v="4"/>
    <n v="81"/>
    <n v="627"/>
  </r>
  <r>
    <x v="0"/>
    <x v="1"/>
    <x v="0"/>
    <x v="1"/>
    <x v="61"/>
    <x v="5"/>
    <n v="82"/>
    <n v="561"/>
  </r>
  <r>
    <x v="0"/>
    <x v="1"/>
    <x v="0"/>
    <x v="1"/>
    <x v="62"/>
    <x v="5"/>
    <n v="83"/>
    <n v="495"/>
  </r>
  <r>
    <x v="0"/>
    <x v="2"/>
    <x v="1"/>
    <x v="0"/>
    <x v="63"/>
    <x v="4"/>
    <n v="84"/>
    <n v="451"/>
  </r>
  <r>
    <x v="0"/>
    <x v="2"/>
    <x v="1"/>
    <x v="1"/>
    <x v="64"/>
    <x v="5"/>
    <n v="85"/>
    <n v="231"/>
  </r>
  <r>
    <x v="0"/>
    <x v="2"/>
    <x v="0"/>
    <x v="1"/>
    <x v="65"/>
    <x v="5"/>
    <n v="86"/>
    <n v="176"/>
  </r>
  <r>
    <x v="0"/>
    <x v="3"/>
    <x v="0"/>
    <x v="0"/>
    <x v="66"/>
    <x v="4"/>
    <n v="87"/>
    <n v="165"/>
  </r>
  <r>
    <x v="0"/>
    <x v="0"/>
    <x v="2"/>
    <x v="0"/>
    <x v="67"/>
    <x v="0"/>
    <n v="4"/>
    <n v="3436"/>
  </r>
  <r>
    <x v="0"/>
    <x v="6"/>
    <x v="2"/>
    <x v="0"/>
    <x v="68"/>
    <x v="0"/>
    <n v="11"/>
    <n v="3014"/>
  </r>
  <r>
    <x v="0"/>
    <x v="0"/>
    <x v="2"/>
    <x v="0"/>
    <x v="69"/>
    <x v="0"/>
    <n v="13"/>
    <n v="2870"/>
  </r>
  <r>
    <x v="0"/>
    <x v="0"/>
    <x v="0"/>
    <x v="0"/>
    <x v="70"/>
    <x v="4"/>
    <n v="88"/>
    <n v="0"/>
  </r>
  <r>
    <x v="0"/>
    <x v="3"/>
    <x v="2"/>
    <x v="0"/>
    <x v="71"/>
    <x v="4"/>
    <n v="88"/>
    <n v="0"/>
  </r>
  <r>
    <x v="0"/>
    <x v="3"/>
    <x v="2"/>
    <x v="0"/>
    <x v="72"/>
    <x v="0"/>
    <n v="19"/>
    <n v="2505.0000000000005"/>
  </r>
  <r>
    <x v="0"/>
    <x v="0"/>
    <x v="0"/>
    <x v="0"/>
    <x v="73"/>
    <x v="4"/>
    <n v="88"/>
    <n v="0"/>
  </r>
  <r>
    <x v="0"/>
    <x v="7"/>
    <x v="2"/>
    <x v="0"/>
    <x v="74"/>
    <x v="0"/>
    <n v="14"/>
    <n v="2848"/>
  </r>
  <r>
    <x v="0"/>
    <x v="2"/>
    <x v="0"/>
    <x v="0"/>
    <x v="75"/>
    <x v="4"/>
    <n v="88"/>
    <n v="0"/>
  </r>
  <r>
    <x v="0"/>
    <x v="8"/>
    <x v="2"/>
    <x v="0"/>
    <x v="76"/>
    <x v="0"/>
    <n v="15"/>
    <n v="2574"/>
  </r>
  <r>
    <x v="0"/>
    <x v="1"/>
    <x v="2"/>
    <x v="0"/>
    <x v="77"/>
    <x v="0"/>
    <n v="2"/>
    <n v="3551"/>
  </r>
  <r>
    <x v="0"/>
    <x v="1"/>
    <x v="2"/>
    <x v="0"/>
    <x v="78"/>
    <x v="0"/>
    <n v="9"/>
    <n v="3123"/>
  </r>
  <r>
    <x v="0"/>
    <x v="1"/>
    <x v="2"/>
    <x v="0"/>
    <x v="79"/>
    <x v="0"/>
    <n v="7"/>
    <n v="3249"/>
  </r>
  <r>
    <x v="0"/>
    <x v="0"/>
    <x v="2"/>
    <x v="0"/>
    <x v="80"/>
    <x v="1"/>
    <n v="37"/>
    <n v="1683"/>
  </r>
  <r>
    <x v="0"/>
    <x v="5"/>
    <x v="2"/>
    <x v="0"/>
    <x v="81"/>
    <x v="0"/>
    <n v="20"/>
    <n v="2453"/>
  </r>
  <r>
    <x v="0"/>
    <x v="1"/>
    <x v="2"/>
    <x v="0"/>
    <x v="82"/>
    <x v="0"/>
    <n v="6"/>
    <n v="3311"/>
  </r>
  <r>
    <x v="0"/>
    <x v="1"/>
    <x v="2"/>
    <x v="0"/>
    <x v="83"/>
    <x v="0"/>
    <n v="3"/>
    <n v="3442"/>
  </r>
  <r>
    <x v="0"/>
    <x v="1"/>
    <x v="2"/>
    <x v="0"/>
    <x v="84"/>
    <x v="0"/>
    <n v="5"/>
    <n v="3370"/>
  </r>
  <r>
    <x v="0"/>
    <x v="2"/>
    <x v="2"/>
    <x v="0"/>
    <x v="85"/>
    <x v="0"/>
    <n v="1"/>
    <n v="3624.0000000000005"/>
  </r>
  <r>
    <x v="0"/>
    <x v="2"/>
    <x v="2"/>
    <x v="0"/>
    <x v="86"/>
    <x v="0"/>
    <n v="10"/>
    <n v="3080"/>
  </r>
  <r>
    <x v="0"/>
    <x v="2"/>
    <x v="2"/>
    <x v="1"/>
    <x v="87"/>
    <x v="2"/>
    <n v="17"/>
    <n v="2546"/>
  </r>
  <r>
    <x v="0"/>
    <x v="2"/>
    <x v="2"/>
    <x v="1"/>
    <x v="88"/>
    <x v="2"/>
    <n v="26"/>
    <n v="2233.0000000000005"/>
  </r>
  <r>
    <x v="0"/>
    <x v="0"/>
    <x v="0"/>
    <x v="1"/>
    <x v="89"/>
    <x v="5"/>
    <n v="88"/>
    <n v="0"/>
  </r>
  <r>
    <x v="0"/>
    <x v="0"/>
    <x v="0"/>
    <x v="1"/>
    <x v="90"/>
    <x v="5"/>
    <n v="88"/>
    <n v="0"/>
  </r>
  <r>
    <x v="0"/>
    <x v="2"/>
    <x v="0"/>
    <x v="1"/>
    <x v="91"/>
    <x v="5"/>
    <n v="88"/>
    <n v="0"/>
  </r>
  <r>
    <x v="0"/>
    <x v="0"/>
    <x v="2"/>
    <x v="1"/>
    <x v="92"/>
    <x v="3"/>
    <n v="46"/>
    <n v="1447"/>
  </r>
  <r>
    <x v="0"/>
    <x v="1"/>
    <x v="2"/>
    <x v="0"/>
    <x v="93"/>
    <x v="1"/>
    <n v="44"/>
    <n v="1496"/>
  </r>
  <r>
    <x v="1"/>
    <x v="9"/>
    <x v="3"/>
    <x v="2"/>
    <x v="94"/>
    <x v="6"/>
    <n v="88"/>
    <n v="0"/>
  </r>
  <r>
    <x v="1"/>
    <x v="9"/>
    <x v="3"/>
    <x v="2"/>
    <x v="94"/>
    <x v="6"/>
    <n v="88"/>
    <n v="0"/>
  </r>
  <r>
    <x v="1"/>
    <x v="9"/>
    <x v="3"/>
    <x v="2"/>
    <x v="94"/>
    <x v="6"/>
    <n v="88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Comp Results" cacheId="27" applyNumberFormats="0" applyBorderFormats="0" applyFontFormats="0" applyPatternFormats="0" applyAlignmentFormats="0" applyWidthHeightFormats="0" dataCaption="" updatedVersion="4">
  <location ref="B11:D113" firstHeaderRow="2" firstDataRow="2" firstDataCol="2" rowPageCount="4" colPageCount="1"/>
  <pivotFields count="8">
    <pivotField name="Paid" axis="axisPage" outline="0" showAll="0">
      <items count="3">
        <item x="0"/>
        <item x="1"/>
        <item t="default"/>
      </items>
    </pivotField>
    <pivotField name="School" axis="axisPage" outline="0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Division-1" axis="axisPage" outline="0" showAll="0">
      <items count="5">
        <item x="0"/>
        <item x="1"/>
        <item x="2"/>
        <item x="3"/>
        <item t="default"/>
      </items>
    </pivotField>
    <pivotField name="Gender, M/W" axis="axisPage" outline="0" showAll="0">
      <items count="4">
        <item x="0"/>
        <item x="1"/>
        <item x="2"/>
        <item t="default"/>
      </items>
    </pivotField>
    <pivotField name="Climber Name" axis="axisRow" outline="0" multipleItemSelectionAllowed="1" showAll="0">
      <items count="96">
        <item x="85"/>
        <item x="77"/>
        <item x="83"/>
        <item x="67"/>
        <item x="84"/>
        <item x="82"/>
        <item x="79"/>
        <item x="1"/>
        <item x="78"/>
        <item x="86"/>
        <item x="0"/>
        <item x="68"/>
        <item x="69"/>
        <item x="74"/>
        <item x="76"/>
        <item x="2"/>
        <item x="3"/>
        <item x="72"/>
        <item x="81"/>
        <item x="36"/>
        <item x="37"/>
        <item x="39"/>
        <item x="40"/>
        <item x="41"/>
        <item x="42"/>
        <item x="43"/>
        <item x="44"/>
        <item x="45"/>
        <item x="47"/>
        <item x="53"/>
        <item x="54"/>
        <item x="55"/>
        <item x="60"/>
        <item x="63"/>
        <item x="66"/>
        <item x="70"/>
        <item x="71"/>
        <item x="73"/>
        <item x="75"/>
        <item x="4"/>
        <item x="5"/>
        <item x="6"/>
        <item x="7"/>
        <item x="8"/>
        <item x="9"/>
        <item x="10"/>
        <item x="11"/>
        <item x="12"/>
        <item x="13"/>
        <item x="14"/>
        <item x="16"/>
        <item x="17"/>
        <item x="18"/>
        <item x="80"/>
        <item x="19"/>
        <item x="20"/>
        <item x="21"/>
        <item x="22"/>
        <item x="24"/>
        <item x="93"/>
        <item x="25"/>
        <item x="26"/>
        <item x="27"/>
        <item x="28"/>
        <item x="29"/>
        <item x="30"/>
        <item x="32"/>
        <item x="33"/>
        <item x="34"/>
        <item x="35"/>
        <item x="87"/>
        <item x="88"/>
        <item x="15"/>
        <item x="61"/>
        <item x="62"/>
        <item x="64"/>
        <item x="65"/>
        <item x="89"/>
        <item x="90"/>
        <item x="91"/>
        <item x="23"/>
        <item x="92"/>
        <item x="31"/>
        <item x="38"/>
        <item x="46"/>
        <item x="48"/>
        <item x="49"/>
        <item x="50"/>
        <item x="51"/>
        <item x="52"/>
        <item x="56"/>
        <item x="57"/>
        <item x="58"/>
        <item x="59"/>
        <item x="94"/>
        <item t="default"/>
      </items>
    </pivotField>
    <pivotField name="Division" axis="axisRow" outline="0" multipleItemSelectionAllowed="1" showAll="0" sortType="descending">
      <items count="8">
        <item h="1" x="6"/>
        <item x="3"/>
        <item x="5"/>
        <item x="2"/>
        <item x="1"/>
        <item x="4"/>
        <item x="0"/>
        <item t="default"/>
      </items>
    </pivotField>
    <pivotField name="Overall Ranking" outline="0" multipleItemSelectionAllowed="1" showAll="0"/>
    <pivotField name="Score Total" dataField="1" outline="0" multipleItemSelectionAllowed="1" showAll="0"/>
  </pivotFields>
  <rowFields count="2">
    <field x="5"/>
    <field x="4"/>
  </rowFields>
  <rowItems count="101">
    <i>
      <x v="1"/>
      <x v="80"/>
    </i>
    <i r="1">
      <x v="81"/>
    </i>
    <i r="1">
      <x v="82"/>
    </i>
    <i r="1">
      <x v="83"/>
    </i>
    <i r="1">
      <x v="84"/>
    </i>
    <i r="1">
      <x v="85"/>
    </i>
    <i r="1">
      <x v="86"/>
    </i>
    <i r="1">
      <x v="87"/>
    </i>
    <i r="1">
      <x v="88"/>
    </i>
    <i r="1">
      <x v="89"/>
    </i>
    <i r="1">
      <x v="90"/>
    </i>
    <i r="1">
      <x v="91"/>
    </i>
    <i r="1">
      <x v="92"/>
    </i>
    <i r="1">
      <x v="93"/>
    </i>
    <i t="default">
      <x v="1"/>
    </i>
    <i>
      <x v="2"/>
      <x v="73"/>
    </i>
    <i r="1">
      <x v="74"/>
    </i>
    <i r="1">
      <x v="75"/>
    </i>
    <i r="1">
      <x v="76"/>
    </i>
    <i r="1">
      <x v="77"/>
    </i>
    <i r="1">
      <x v="78"/>
    </i>
    <i r="1">
      <x v="79"/>
    </i>
    <i t="default">
      <x v="2"/>
    </i>
    <i>
      <x v="3"/>
      <x v="70"/>
    </i>
    <i r="1">
      <x v="71"/>
    </i>
    <i r="1">
      <x v="72"/>
    </i>
    <i t="default">
      <x v="3"/>
    </i>
    <i>
      <x v="4"/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 r="1">
      <x v="55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8"/>
    </i>
    <i r="1">
      <x v="69"/>
    </i>
    <i t="default">
      <x v="4"/>
    </i>
    <i>
      <x v="5"/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t="default">
      <x v="5"/>
    </i>
    <i>
      <x v="6"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t="default">
      <x v="6"/>
    </i>
    <i t="grand">
      <x/>
    </i>
  </rowItems>
  <colItems count="1">
    <i/>
  </colItems>
  <pageFields count="4">
    <pageField fld="0" hier="0"/>
    <pageField fld="1" hier="0"/>
    <pageField fld="2" hier="0"/>
    <pageField fld="3" hier="0"/>
  </pageFields>
  <dataFields count="1">
    <dataField name="SUM of Score Total" fld="7" baseField="0"/>
  </dataFields>
  <pivotTableStyleInfo name="PivotStyleMedium8"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1" displayName="Table1" ref="I14:O17" headerRowCount="0" totalsRowShown="0" dataDxfId="7">
  <tableColumns count="7">
    <tableColumn id="1" name="Column1" headerRowDxfId="0" dataDxfId="14"/>
    <tableColumn id="2" name="Column2" headerRowDxfId="1" dataDxfId="13"/>
    <tableColumn id="3" name="Column3" headerRowDxfId="2" dataDxfId="12"/>
    <tableColumn id="4" name="Column4" headerRowDxfId="3" dataDxfId="11"/>
    <tableColumn id="5" name="Column5" headerRowDxfId="4" dataDxfId="10"/>
    <tableColumn id="6" name="Column6" headerRowDxfId="5" dataDxfId="9"/>
    <tableColumn id="7" name="Column7" headerRowDxfId="6" dataDxfId="8"/>
  </tableColumns>
  <tableStyleInfo name="TableStyleMedium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>
      <pane xSplit="9" ySplit="3" topLeftCell="J76" activePane="bottomRight" state="frozen"/>
      <selection pane="topRight" activeCell="J1" sqref="J1"/>
      <selection pane="bottomLeft" activeCell="A4" sqref="A4"/>
      <selection pane="bottomRight" activeCell="F85" sqref="F85"/>
    </sheetView>
  </sheetViews>
  <sheetFormatPr baseColWidth="10" defaultColWidth="15.1640625" defaultRowHeight="15" customHeight="1" x14ac:dyDescent="0"/>
  <cols>
    <col min="1" max="1" width="3.1640625" customWidth="1"/>
    <col min="2" max="2" width="9.1640625" customWidth="1"/>
    <col min="3" max="4" width="14.1640625" customWidth="1"/>
    <col min="5" max="5" width="21" customWidth="1"/>
    <col min="6" max="6" width="28.6640625" customWidth="1"/>
    <col min="7" max="9" width="21" customWidth="1"/>
    <col min="10" max="10" width="14.1640625" customWidth="1"/>
    <col min="11" max="11" width="10.83203125" customWidth="1"/>
    <col min="12" max="12" width="10.1640625" customWidth="1"/>
    <col min="13" max="13" width="10.5" customWidth="1"/>
    <col min="14" max="14" width="11.1640625" customWidth="1"/>
    <col min="15" max="15" width="8" customWidth="1"/>
    <col min="16" max="16" width="10.5" customWidth="1"/>
    <col min="17" max="18" width="8" customWidth="1"/>
    <col min="19" max="26" width="7.6640625" customWidth="1"/>
  </cols>
  <sheetData>
    <row r="1" spans="1:26" ht="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8.25" customHeight="1">
      <c r="A2" s="1"/>
      <c r="B2" s="63" t="s">
        <v>1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3.25" customHeight="1">
      <c r="A3" s="1"/>
      <c r="B3" s="8" t="s">
        <v>5</v>
      </c>
      <c r="C3" s="9" t="s">
        <v>6</v>
      </c>
      <c r="D3" s="10" t="s">
        <v>7</v>
      </c>
      <c r="E3" s="9" t="s">
        <v>8</v>
      </c>
      <c r="F3" s="10" t="s">
        <v>9</v>
      </c>
      <c r="G3" s="9" t="s">
        <v>10</v>
      </c>
      <c r="H3" s="9" t="s">
        <v>12</v>
      </c>
      <c r="I3" s="9" t="s">
        <v>13</v>
      </c>
      <c r="J3" s="60" t="s">
        <v>14</v>
      </c>
      <c r="K3" s="61"/>
      <c r="L3" s="61"/>
      <c r="M3" s="61"/>
      <c r="N3" s="62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1" customHeight="1">
      <c r="A4" s="1"/>
      <c r="B4" s="18" t="s">
        <v>24</v>
      </c>
      <c r="C4" s="19" t="s">
        <v>29</v>
      </c>
      <c r="D4" s="21" t="s">
        <v>30</v>
      </c>
      <c r="E4" s="23" t="s">
        <v>33</v>
      </c>
      <c r="F4" s="24" t="s">
        <v>38</v>
      </c>
      <c r="G4" s="26" t="str">
        <f t="shared" ref="G4:G35" si="0">IF(E4=M,IF(I4&lt;=MBP,MB,IF(I4&lt;=MIP,MI,MA)),IF(E4=W,IF(I4&lt;=WBP,WB,IF(I4&lt;=WIP,WI,WA))))</f>
        <v>MA</v>
      </c>
      <c r="H4" s="28">
        <f t="shared" ref="H4:H100" si="1">RANK(I4,$I$4:$I$100,0)</f>
        <v>11</v>
      </c>
      <c r="I4" s="30">
        <f t="shared" ref="I4:I100" si="2">SUM(LARGE(J4:BI4,1),LARGE(J4:BI4,2),LARGE(J4:BI4,3),LARGE(J4:BI4,4),LARGE(J4:BI4,5),)</f>
        <v>3014</v>
      </c>
      <c r="J4" s="31">
        <f>ZH*F</f>
        <v>726.00000000000011</v>
      </c>
      <c r="K4" s="32">
        <f>ZK*F</f>
        <v>638</v>
      </c>
      <c r="L4" s="32">
        <f>ZN*F</f>
        <v>605</v>
      </c>
      <c r="M4" s="32">
        <f>ZP*F</f>
        <v>550</v>
      </c>
      <c r="N4" s="30">
        <f>ZQ*F</f>
        <v>495.00000000000006</v>
      </c>
      <c r="O4" s="28"/>
      <c r="P4" s="28"/>
      <c r="Q4" s="28"/>
      <c r="R4" s="28"/>
      <c r="S4" s="1"/>
      <c r="T4" s="1"/>
      <c r="U4" s="1"/>
      <c r="V4" s="1"/>
      <c r="W4" s="1"/>
      <c r="X4" s="1"/>
      <c r="Y4" s="1"/>
      <c r="Z4" s="1"/>
    </row>
    <row r="5" spans="1:26" ht="21" customHeight="1">
      <c r="A5" s="1"/>
      <c r="B5" s="18" t="s">
        <v>24</v>
      </c>
      <c r="C5" s="19" t="s">
        <v>29</v>
      </c>
      <c r="D5" s="18" t="s">
        <v>19</v>
      </c>
      <c r="E5" s="23" t="s">
        <v>33</v>
      </c>
      <c r="F5" s="24" t="s">
        <v>124</v>
      </c>
      <c r="G5" s="26" t="str">
        <f t="shared" si="0"/>
        <v>MA</v>
      </c>
      <c r="H5" s="28">
        <f t="shared" si="1"/>
        <v>8</v>
      </c>
      <c r="I5" s="30">
        <f t="shared" si="2"/>
        <v>3135</v>
      </c>
      <c r="J5" s="31">
        <f>ZF*F</f>
        <v>297</v>
      </c>
      <c r="K5" s="32">
        <f>ZG*F</f>
        <v>462.00000000000006</v>
      </c>
      <c r="L5" s="32">
        <f>ZK*F</f>
        <v>638</v>
      </c>
      <c r="M5" s="32">
        <f>ZN*F</f>
        <v>605</v>
      </c>
      <c r="N5" s="30">
        <f>ZO*F</f>
        <v>473.00000000000006</v>
      </c>
      <c r="O5" s="32">
        <f>ZQ*F</f>
        <v>495.00000000000006</v>
      </c>
      <c r="P5" s="33">
        <f>ZH</f>
        <v>660</v>
      </c>
      <c r="Q5" s="32">
        <f>ZY*F</f>
        <v>737.00000000000011</v>
      </c>
      <c r="R5" s="28"/>
      <c r="S5" s="1"/>
      <c r="T5" s="1"/>
      <c r="U5" s="1"/>
      <c r="V5" s="1"/>
      <c r="W5" s="1"/>
      <c r="X5" s="1"/>
      <c r="Y5" s="1"/>
      <c r="Z5" s="1"/>
    </row>
    <row r="6" spans="1:26" ht="21" customHeight="1">
      <c r="A6" s="1"/>
      <c r="B6" s="18" t="s">
        <v>24</v>
      </c>
      <c r="C6" s="34" t="s">
        <v>34</v>
      </c>
      <c r="D6" s="35" t="s">
        <v>30</v>
      </c>
      <c r="E6" s="23" t="s">
        <v>33</v>
      </c>
      <c r="F6" s="35" t="s">
        <v>125</v>
      </c>
      <c r="G6" s="26" t="str">
        <f t="shared" si="0"/>
        <v>MA</v>
      </c>
      <c r="H6" s="28">
        <f t="shared" si="1"/>
        <v>16</v>
      </c>
      <c r="I6" s="30">
        <f t="shared" si="2"/>
        <v>2552</v>
      </c>
      <c r="J6" s="31">
        <f>ZA*F</f>
        <v>440.00000000000006</v>
      </c>
      <c r="K6" s="32">
        <f>ZG*F</f>
        <v>462.00000000000006</v>
      </c>
      <c r="L6" s="32">
        <f>ZO*F</f>
        <v>473.00000000000006</v>
      </c>
      <c r="M6" s="32">
        <f>ZQ*F</f>
        <v>495.00000000000006</v>
      </c>
      <c r="N6" s="36">
        <f>ZW</f>
        <v>370</v>
      </c>
      <c r="O6" s="32">
        <f>ZZ*F</f>
        <v>374.00000000000006</v>
      </c>
      <c r="P6" s="33">
        <f>ZBB</f>
        <v>410</v>
      </c>
      <c r="Q6" s="32">
        <f>ZDD*F</f>
        <v>484.00000000000006</v>
      </c>
      <c r="R6" s="32">
        <f>ZK*F</f>
        <v>638</v>
      </c>
      <c r="S6" s="1"/>
      <c r="T6" s="1"/>
      <c r="U6" s="1"/>
      <c r="V6" s="1"/>
      <c r="W6" s="1"/>
      <c r="X6" s="1"/>
      <c r="Y6" s="1"/>
      <c r="Z6" s="1"/>
    </row>
    <row r="7" spans="1:26" ht="21" customHeight="1">
      <c r="A7" s="1"/>
      <c r="B7" s="18" t="s">
        <v>24</v>
      </c>
      <c r="C7" s="34" t="s">
        <v>34</v>
      </c>
      <c r="D7" s="35" t="s">
        <v>30</v>
      </c>
      <c r="E7" s="23" t="s">
        <v>33</v>
      </c>
      <c r="F7" s="35" t="s">
        <v>126</v>
      </c>
      <c r="G7" s="26" t="str">
        <f t="shared" si="0"/>
        <v>MA</v>
      </c>
      <c r="H7" s="28">
        <f t="shared" si="1"/>
        <v>18</v>
      </c>
      <c r="I7" s="30">
        <f t="shared" si="2"/>
        <v>2527</v>
      </c>
      <c r="J7" s="31">
        <f>ZG*F</f>
        <v>462.00000000000006</v>
      </c>
      <c r="K7" s="33">
        <f>ZK</f>
        <v>580</v>
      </c>
      <c r="L7" s="32">
        <f>ZW*F</f>
        <v>407.00000000000006</v>
      </c>
      <c r="M7" s="32">
        <f>ZBB*F</f>
        <v>451.00000000000006</v>
      </c>
      <c r="N7" s="30">
        <f>ZDD*F</f>
        <v>484.00000000000006</v>
      </c>
      <c r="O7" s="33">
        <f>ZN</f>
        <v>550</v>
      </c>
      <c r="P7" s="28"/>
      <c r="Q7" s="28"/>
      <c r="R7" s="28"/>
      <c r="S7" s="1"/>
      <c r="T7" s="1"/>
      <c r="U7" s="1"/>
      <c r="V7" s="1"/>
      <c r="W7" s="1"/>
      <c r="X7" s="1"/>
      <c r="Y7" s="1"/>
      <c r="Z7" s="1"/>
    </row>
    <row r="8" spans="1:26" ht="21" customHeight="1">
      <c r="A8" s="1"/>
      <c r="B8" s="18" t="s">
        <v>24</v>
      </c>
      <c r="C8" s="34" t="s">
        <v>34</v>
      </c>
      <c r="D8" s="35" t="s">
        <v>30</v>
      </c>
      <c r="E8" s="23" t="s">
        <v>33</v>
      </c>
      <c r="F8" s="35" t="s">
        <v>127</v>
      </c>
      <c r="G8" s="26" t="str">
        <f t="shared" si="0"/>
        <v>MI</v>
      </c>
      <c r="H8" s="28">
        <f t="shared" si="1"/>
        <v>21</v>
      </c>
      <c r="I8" s="30">
        <f t="shared" si="2"/>
        <v>2365.0000000000005</v>
      </c>
      <c r="J8" s="31">
        <f>ZA*F</f>
        <v>440.00000000000006</v>
      </c>
      <c r="K8" s="32">
        <f>ZG*F</f>
        <v>462.00000000000006</v>
      </c>
      <c r="L8" s="32">
        <f>ZO*F</f>
        <v>473.00000000000006</v>
      </c>
      <c r="M8" s="32">
        <f>ZQ*F</f>
        <v>495.00000000000006</v>
      </c>
      <c r="N8" s="30">
        <f>ZBB*F</f>
        <v>451.00000000000006</v>
      </c>
      <c r="O8" s="32">
        <f>ZDD*F</f>
        <v>484.00000000000006</v>
      </c>
      <c r="P8" s="28"/>
      <c r="Q8" s="28"/>
      <c r="R8" s="28"/>
      <c r="S8" s="1"/>
      <c r="T8" s="1"/>
      <c r="U8" s="1"/>
      <c r="V8" s="1"/>
      <c r="W8" s="1"/>
      <c r="X8" s="1"/>
      <c r="Y8" s="1"/>
      <c r="Z8" s="1"/>
    </row>
    <row r="9" spans="1:26" ht="21" customHeight="1">
      <c r="A9" s="1"/>
      <c r="B9" s="18" t="s">
        <v>24</v>
      </c>
      <c r="C9" s="34" t="s">
        <v>34</v>
      </c>
      <c r="D9" s="35" t="s">
        <v>30</v>
      </c>
      <c r="E9" s="23" t="s">
        <v>33</v>
      </c>
      <c r="F9" s="35" t="s">
        <v>128</v>
      </c>
      <c r="G9" s="26" t="str">
        <f t="shared" si="0"/>
        <v>MI</v>
      </c>
      <c r="H9" s="28">
        <f t="shared" si="1"/>
        <v>22</v>
      </c>
      <c r="I9" s="30">
        <f t="shared" si="2"/>
        <v>2365</v>
      </c>
      <c r="J9" s="37">
        <f>ZN</f>
        <v>550</v>
      </c>
      <c r="K9" s="32">
        <f>ZO*F</f>
        <v>473.00000000000006</v>
      </c>
      <c r="L9" s="32">
        <f>ZW*F</f>
        <v>407.00000000000006</v>
      </c>
      <c r="M9" s="32">
        <f>ZBB*F</f>
        <v>451.00000000000006</v>
      </c>
      <c r="N9" s="30">
        <f>ZCC*F</f>
        <v>165</v>
      </c>
      <c r="O9" s="32">
        <f>ZDD*F</f>
        <v>484.00000000000006</v>
      </c>
      <c r="P9" s="28"/>
      <c r="Q9" s="28"/>
      <c r="R9" s="28"/>
      <c r="S9" s="1"/>
      <c r="T9" s="1"/>
      <c r="U9" s="1"/>
      <c r="V9" s="1"/>
      <c r="W9" s="1"/>
      <c r="X9" s="1"/>
      <c r="Y9" s="1"/>
      <c r="Z9" s="1"/>
    </row>
    <row r="10" spans="1:26" ht="21" customHeight="1">
      <c r="A10" s="1"/>
      <c r="B10" s="18" t="s">
        <v>24</v>
      </c>
      <c r="C10" s="34" t="s">
        <v>34</v>
      </c>
      <c r="D10" s="35" t="s">
        <v>30</v>
      </c>
      <c r="E10" s="23" t="s">
        <v>33</v>
      </c>
      <c r="F10" s="35" t="s">
        <v>129</v>
      </c>
      <c r="G10" s="26" t="str">
        <f t="shared" si="0"/>
        <v>MI</v>
      </c>
      <c r="H10" s="28">
        <f t="shared" si="1"/>
        <v>23</v>
      </c>
      <c r="I10" s="30">
        <f t="shared" si="2"/>
        <v>2343.0000000000005</v>
      </c>
      <c r="J10" s="31">
        <f>ZF*F</f>
        <v>297</v>
      </c>
      <c r="K10" s="32">
        <f>ZO*F</f>
        <v>473.00000000000006</v>
      </c>
      <c r="L10" s="32">
        <f>ZQ*F</f>
        <v>495.00000000000006</v>
      </c>
      <c r="M10" s="32">
        <f>ZBB*F</f>
        <v>451.00000000000006</v>
      </c>
      <c r="N10" s="30">
        <f>ZDD*F</f>
        <v>484.00000000000006</v>
      </c>
      <c r="O10" s="32">
        <f>ZA*F</f>
        <v>440.00000000000006</v>
      </c>
      <c r="P10" s="32">
        <f>ZW*F</f>
        <v>407.00000000000006</v>
      </c>
      <c r="Q10" s="28"/>
      <c r="R10" s="28"/>
      <c r="S10" s="1"/>
      <c r="T10" s="1"/>
      <c r="U10" s="1"/>
      <c r="V10" s="1"/>
      <c r="W10" s="1"/>
      <c r="X10" s="1"/>
      <c r="Y10" s="1"/>
      <c r="Z10" s="1"/>
    </row>
    <row r="11" spans="1:26" ht="21" customHeight="1">
      <c r="A11" s="1"/>
      <c r="B11" s="18" t="s">
        <v>24</v>
      </c>
      <c r="C11" s="34" t="s">
        <v>130</v>
      </c>
      <c r="D11" s="35" t="s">
        <v>30</v>
      </c>
      <c r="E11" s="23" t="s">
        <v>33</v>
      </c>
      <c r="F11" s="35" t="s">
        <v>131</v>
      </c>
      <c r="G11" s="26" t="str">
        <f t="shared" si="0"/>
        <v>MI</v>
      </c>
      <c r="H11" s="28">
        <f t="shared" si="1"/>
        <v>24</v>
      </c>
      <c r="I11" s="30">
        <f t="shared" si="2"/>
        <v>2270</v>
      </c>
      <c r="J11" s="31">
        <f>ZF*F</f>
        <v>297</v>
      </c>
      <c r="K11" s="32">
        <f>ZO*F</f>
        <v>473.00000000000006</v>
      </c>
      <c r="L11" s="32">
        <f>ZBB*F</f>
        <v>451.00000000000006</v>
      </c>
      <c r="M11" s="32">
        <f>ZDD*F</f>
        <v>484.00000000000006</v>
      </c>
      <c r="N11" s="30">
        <f>ZG*F</f>
        <v>462.00000000000006</v>
      </c>
      <c r="O11" s="33">
        <f>ZA</f>
        <v>400</v>
      </c>
      <c r="P11" s="28"/>
      <c r="Q11" s="28"/>
      <c r="R11" s="28"/>
      <c r="S11" s="1"/>
      <c r="T11" s="1"/>
      <c r="U11" s="1"/>
      <c r="V11" s="1"/>
      <c r="W11" s="1"/>
      <c r="X11" s="1"/>
      <c r="Y11" s="1"/>
      <c r="Z11" s="1"/>
    </row>
    <row r="12" spans="1:26" ht="21" customHeight="1">
      <c r="A12" s="1"/>
      <c r="B12" s="18" t="s">
        <v>24</v>
      </c>
      <c r="C12" s="34" t="s">
        <v>34</v>
      </c>
      <c r="D12" s="35" t="s">
        <v>30</v>
      </c>
      <c r="E12" s="23" t="s">
        <v>33</v>
      </c>
      <c r="F12" s="35" t="s">
        <v>132</v>
      </c>
      <c r="G12" s="26" t="str">
        <f t="shared" si="0"/>
        <v>MI</v>
      </c>
      <c r="H12" s="28">
        <f t="shared" si="1"/>
        <v>25</v>
      </c>
      <c r="I12" s="30">
        <f t="shared" si="2"/>
        <v>2255.0000000000005</v>
      </c>
      <c r="J12" s="31">
        <f>ZA*F</f>
        <v>440.00000000000006</v>
      </c>
      <c r="K12" s="32">
        <f>ZO*F</f>
        <v>473.00000000000006</v>
      </c>
      <c r="L12" s="32">
        <f>ZW*F</f>
        <v>407.00000000000006</v>
      </c>
      <c r="M12" s="32">
        <f>ZBB*F</f>
        <v>451.00000000000006</v>
      </c>
      <c r="N12" s="30">
        <f>ZDD*F</f>
        <v>484.00000000000006</v>
      </c>
      <c r="O12" s="28"/>
      <c r="P12" s="28"/>
      <c r="Q12" s="28"/>
      <c r="R12" s="28"/>
      <c r="S12" s="1"/>
      <c r="T12" s="1"/>
      <c r="U12" s="1"/>
      <c r="V12" s="1"/>
      <c r="W12" s="1"/>
      <c r="X12" s="1"/>
      <c r="Y12" s="1"/>
      <c r="Z12" s="1"/>
    </row>
    <row r="13" spans="1:26" ht="21" customHeight="1">
      <c r="A13" s="1"/>
      <c r="B13" s="18" t="s">
        <v>24</v>
      </c>
      <c r="C13" s="34" t="s">
        <v>29</v>
      </c>
      <c r="D13" s="35" t="s">
        <v>30</v>
      </c>
      <c r="E13" s="23" t="s">
        <v>33</v>
      </c>
      <c r="F13" s="35" t="s">
        <v>133</v>
      </c>
      <c r="G13" s="26" t="str">
        <f t="shared" si="0"/>
        <v>MI</v>
      </c>
      <c r="H13" s="28">
        <f t="shared" si="1"/>
        <v>27</v>
      </c>
      <c r="I13" s="30">
        <f t="shared" si="2"/>
        <v>2156</v>
      </c>
      <c r="J13" s="31">
        <f>ZE*F</f>
        <v>352</v>
      </c>
      <c r="K13" s="32">
        <f>ZO*F</f>
        <v>473.00000000000006</v>
      </c>
      <c r="L13" s="32">
        <f>ZQ*F</f>
        <v>495.00000000000006</v>
      </c>
      <c r="M13" s="32">
        <f>ZS*F</f>
        <v>385.00000000000006</v>
      </c>
      <c r="N13" s="30">
        <f>ZBB*F</f>
        <v>451.00000000000006</v>
      </c>
      <c r="O13" s="28"/>
      <c r="P13" s="28"/>
      <c r="Q13" s="28"/>
      <c r="R13" s="28"/>
      <c r="S13" s="1"/>
      <c r="T13" s="1"/>
      <c r="U13" s="1"/>
      <c r="V13" s="1"/>
      <c r="W13" s="1"/>
      <c r="X13" s="1"/>
      <c r="Y13" s="1"/>
      <c r="Z13" s="1"/>
    </row>
    <row r="14" spans="1:26" ht="21" customHeight="1">
      <c r="A14" s="1"/>
      <c r="B14" s="18" t="s">
        <v>24</v>
      </c>
      <c r="C14" s="34" t="s">
        <v>34</v>
      </c>
      <c r="D14" s="35" t="s">
        <v>30</v>
      </c>
      <c r="E14" s="23" t="s">
        <v>33</v>
      </c>
      <c r="F14" s="35" t="s">
        <v>134</v>
      </c>
      <c r="G14" s="26" t="str">
        <f t="shared" si="0"/>
        <v>MI</v>
      </c>
      <c r="H14" s="28">
        <f t="shared" si="1"/>
        <v>28</v>
      </c>
      <c r="I14" s="30">
        <f t="shared" si="2"/>
        <v>2123</v>
      </c>
      <c r="J14" s="31">
        <f>ZE*F</f>
        <v>352</v>
      </c>
      <c r="K14" s="32">
        <f>ZJ*F</f>
        <v>176</v>
      </c>
      <c r="L14" s="32">
        <f>ZQ*F</f>
        <v>495.00000000000006</v>
      </c>
      <c r="M14" s="32">
        <f>ZO*F</f>
        <v>473.00000000000006</v>
      </c>
      <c r="N14" s="30">
        <f>ZE*F</f>
        <v>352</v>
      </c>
      <c r="O14" s="32">
        <f>ZBB*F</f>
        <v>451.00000000000006</v>
      </c>
      <c r="P14" s="28"/>
      <c r="Q14" s="28"/>
      <c r="R14" s="28"/>
      <c r="S14" s="1"/>
      <c r="T14" s="1"/>
      <c r="U14" s="1"/>
      <c r="V14" s="1"/>
      <c r="W14" s="1"/>
      <c r="X14" s="1"/>
      <c r="Y14" s="1"/>
      <c r="Z14" s="1"/>
    </row>
    <row r="15" spans="1:26" ht="21" customHeight="1">
      <c r="A15" s="1"/>
      <c r="B15" s="18" t="s">
        <v>24</v>
      </c>
      <c r="C15" s="34" t="s">
        <v>130</v>
      </c>
      <c r="D15" s="35" t="s">
        <v>30</v>
      </c>
      <c r="E15" s="23" t="s">
        <v>33</v>
      </c>
      <c r="F15" s="35" t="s">
        <v>135</v>
      </c>
      <c r="G15" s="26" t="str">
        <f t="shared" si="0"/>
        <v>MI</v>
      </c>
      <c r="H15" s="28">
        <f t="shared" si="1"/>
        <v>29</v>
      </c>
      <c r="I15" s="30">
        <f t="shared" si="2"/>
        <v>2114</v>
      </c>
      <c r="J15" s="31">
        <f>ZA*F</f>
        <v>440.00000000000006</v>
      </c>
      <c r="K15" s="32">
        <f>ZF*F</f>
        <v>297</v>
      </c>
      <c r="L15" s="33">
        <f>ZG</f>
        <v>420</v>
      </c>
      <c r="M15" s="32">
        <f>ZO*F</f>
        <v>473.00000000000006</v>
      </c>
      <c r="N15" s="30">
        <f>ZDD*F</f>
        <v>484.00000000000006</v>
      </c>
      <c r="O15" s="28"/>
      <c r="P15" s="28"/>
      <c r="Q15" s="28"/>
      <c r="R15" s="28"/>
      <c r="S15" s="1"/>
      <c r="T15" s="1"/>
      <c r="U15" s="1"/>
      <c r="V15" s="1"/>
      <c r="W15" s="1"/>
      <c r="X15" s="1"/>
      <c r="Y15" s="1"/>
      <c r="Z15" s="1"/>
    </row>
    <row r="16" spans="1:26" ht="26.25" customHeight="1">
      <c r="A16" s="1"/>
      <c r="B16" s="18" t="s">
        <v>24</v>
      </c>
      <c r="C16" s="34" t="s">
        <v>130</v>
      </c>
      <c r="D16" s="35" t="s">
        <v>30</v>
      </c>
      <c r="E16" s="23" t="s">
        <v>33</v>
      </c>
      <c r="F16" s="35" t="s">
        <v>137</v>
      </c>
      <c r="G16" s="26" t="str">
        <f t="shared" si="0"/>
        <v>MI</v>
      </c>
      <c r="H16" s="28">
        <f t="shared" si="1"/>
        <v>30</v>
      </c>
      <c r="I16" s="30">
        <f t="shared" si="2"/>
        <v>2090</v>
      </c>
      <c r="J16" s="31">
        <f>ZK*F</f>
        <v>638</v>
      </c>
      <c r="K16" s="32">
        <f>ZO*F</f>
        <v>473.00000000000006</v>
      </c>
      <c r="L16" s="32">
        <f>ZQ*F</f>
        <v>495.00000000000006</v>
      </c>
      <c r="M16" s="32">
        <f>ZDD*F</f>
        <v>484.00000000000006</v>
      </c>
      <c r="N16" s="38">
        <v>0</v>
      </c>
      <c r="O16" s="28"/>
      <c r="P16" s="28"/>
      <c r="Q16" s="28"/>
      <c r="R16" s="28"/>
      <c r="S16" s="1"/>
      <c r="T16" s="1"/>
      <c r="U16" s="1"/>
      <c r="V16" s="1"/>
      <c r="W16" s="1"/>
      <c r="X16" s="1"/>
      <c r="Y16" s="1"/>
      <c r="Z16" s="1"/>
    </row>
    <row r="17" spans="1:26" ht="21" customHeight="1">
      <c r="A17" s="1"/>
      <c r="B17" s="18" t="s">
        <v>24</v>
      </c>
      <c r="C17" s="34" t="s">
        <v>69</v>
      </c>
      <c r="D17" s="35" t="s">
        <v>30</v>
      </c>
      <c r="E17" s="23" t="s">
        <v>33</v>
      </c>
      <c r="F17" s="24" t="s">
        <v>138</v>
      </c>
      <c r="G17" s="26" t="str">
        <f t="shared" si="0"/>
        <v>MI</v>
      </c>
      <c r="H17" s="28">
        <f t="shared" si="1"/>
        <v>31</v>
      </c>
      <c r="I17" s="30">
        <f t="shared" si="2"/>
        <v>1892.0000000000002</v>
      </c>
      <c r="J17" s="31">
        <f>ZA*F</f>
        <v>440.00000000000006</v>
      </c>
      <c r="K17" s="32">
        <f>ZE*F</f>
        <v>352</v>
      </c>
      <c r="L17" s="32">
        <f>ZJ*F</f>
        <v>176</v>
      </c>
      <c r="M17" s="32">
        <f>ZO*F</f>
        <v>473.00000000000006</v>
      </c>
      <c r="N17" s="30">
        <f>ZBB*F</f>
        <v>451.00000000000006</v>
      </c>
      <c r="O17" s="28"/>
      <c r="P17" s="28"/>
      <c r="Q17" s="28"/>
      <c r="R17" s="28"/>
      <c r="S17" s="1"/>
      <c r="T17" s="1"/>
      <c r="U17" s="1"/>
      <c r="V17" s="1"/>
      <c r="W17" s="1"/>
      <c r="X17" s="1"/>
      <c r="Y17" s="1"/>
      <c r="Z17" s="1"/>
    </row>
    <row r="18" spans="1:26" ht="21" customHeight="1">
      <c r="A18" s="1"/>
      <c r="B18" s="18" t="s">
        <v>24</v>
      </c>
      <c r="C18" s="34" t="s">
        <v>34</v>
      </c>
      <c r="D18" s="35" t="s">
        <v>30</v>
      </c>
      <c r="E18" s="23" t="s">
        <v>33</v>
      </c>
      <c r="F18" s="35" t="s">
        <v>139</v>
      </c>
      <c r="G18" s="26" t="str">
        <f t="shared" si="0"/>
        <v>MI</v>
      </c>
      <c r="H18" s="28">
        <f t="shared" si="1"/>
        <v>32</v>
      </c>
      <c r="I18" s="30">
        <f t="shared" si="2"/>
        <v>1870.0000000000002</v>
      </c>
      <c r="J18" s="31">
        <f>ZG*F</f>
        <v>462.00000000000006</v>
      </c>
      <c r="K18" s="32">
        <f>ZO*F</f>
        <v>473.00000000000006</v>
      </c>
      <c r="L18" s="32">
        <f>ZBB*F</f>
        <v>451.00000000000006</v>
      </c>
      <c r="M18" s="32">
        <f>ZDD*F</f>
        <v>484.00000000000006</v>
      </c>
      <c r="N18" s="38">
        <v>0</v>
      </c>
      <c r="O18" s="28"/>
      <c r="P18" s="28"/>
      <c r="Q18" s="28"/>
      <c r="R18" s="28"/>
      <c r="S18" s="1"/>
      <c r="T18" s="1"/>
      <c r="U18" s="1"/>
      <c r="V18" s="1"/>
      <c r="W18" s="1"/>
      <c r="X18" s="1"/>
      <c r="Y18" s="1"/>
      <c r="Z18" s="1"/>
    </row>
    <row r="19" spans="1:26" ht="21" customHeight="1">
      <c r="A19" s="1"/>
      <c r="B19" s="18" t="s">
        <v>24</v>
      </c>
      <c r="C19" s="34" t="s">
        <v>75</v>
      </c>
      <c r="D19" s="21" t="s">
        <v>19</v>
      </c>
      <c r="E19" s="23" t="s">
        <v>84</v>
      </c>
      <c r="F19" s="24" t="s">
        <v>140</v>
      </c>
      <c r="G19" s="26" t="str">
        <f t="shared" si="0"/>
        <v>WA</v>
      </c>
      <c r="H19" s="28">
        <f t="shared" si="1"/>
        <v>33</v>
      </c>
      <c r="I19" s="30">
        <f t="shared" si="2"/>
        <v>1826.0000000000002</v>
      </c>
      <c r="J19" s="31">
        <f>ZG*F</f>
        <v>462.00000000000006</v>
      </c>
      <c r="K19" s="32">
        <f>ZM*F</f>
        <v>264</v>
      </c>
      <c r="L19" s="32">
        <f>ZR*F</f>
        <v>104.50000000000001</v>
      </c>
      <c r="M19" s="32">
        <f>ZT*F</f>
        <v>275</v>
      </c>
      <c r="N19" s="30">
        <f>ZV*F</f>
        <v>220.00000000000003</v>
      </c>
      <c r="O19" s="32">
        <f>ZZ*F</f>
        <v>374.00000000000006</v>
      </c>
      <c r="P19" s="32">
        <f>ZBB*F</f>
        <v>451.00000000000006</v>
      </c>
      <c r="Q19" s="28"/>
      <c r="R19" s="28"/>
      <c r="S19" s="1"/>
      <c r="T19" s="1"/>
      <c r="U19" s="1"/>
      <c r="V19" s="1"/>
      <c r="W19" s="1"/>
      <c r="X19" s="1"/>
      <c r="Y19" s="1"/>
      <c r="Z19" s="1"/>
    </row>
    <row r="20" spans="1:26" ht="21" customHeight="1">
      <c r="A20" s="1"/>
      <c r="B20" s="18" t="s">
        <v>24</v>
      </c>
      <c r="C20" s="34" t="s">
        <v>34</v>
      </c>
      <c r="D20" s="35" t="s">
        <v>30</v>
      </c>
      <c r="E20" s="23" t="s">
        <v>33</v>
      </c>
      <c r="F20" s="35" t="s">
        <v>141</v>
      </c>
      <c r="G20" s="26" t="str">
        <f t="shared" si="0"/>
        <v>MI</v>
      </c>
      <c r="H20" s="28">
        <f t="shared" si="1"/>
        <v>34</v>
      </c>
      <c r="I20" s="30">
        <f t="shared" si="2"/>
        <v>1819</v>
      </c>
      <c r="J20" s="37">
        <f>ZO</f>
        <v>430</v>
      </c>
      <c r="K20" s="32">
        <f>ZQ*F</f>
        <v>495.00000000000006</v>
      </c>
      <c r="L20" s="33">
        <f>ZBB</f>
        <v>410</v>
      </c>
      <c r="M20" s="32">
        <f>ZDD*F</f>
        <v>484.00000000000006</v>
      </c>
      <c r="N20" s="38">
        <v>0</v>
      </c>
      <c r="O20" s="28"/>
      <c r="P20" s="28"/>
      <c r="Q20" s="28"/>
      <c r="R20" s="28"/>
      <c r="S20" s="1"/>
      <c r="T20" s="1"/>
      <c r="U20" s="1"/>
      <c r="V20" s="1"/>
      <c r="W20" s="1"/>
      <c r="X20" s="1"/>
      <c r="Y20" s="1"/>
      <c r="Z20" s="1"/>
    </row>
    <row r="21" spans="1:26" ht="21" customHeight="1">
      <c r="A21" s="1"/>
      <c r="B21" s="18" t="s">
        <v>24</v>
      </c>
      <c r="C21" s="34" t="s">
        <v>130</v>
      </c>
      <c r="D21" s="35" t="s">
        <v>30</v>
      </c>
      <c r="E21" s="23" t="s">
        <v>33</v>
      </c>
      <c r="F21" s="35" t="s">
        <v>142</v>
      </c>
      <c r="G21" s="26" t="str">
        <f t="shared" si="0"/>
        <v>MI</v>
      </c>
      <c r="H21" s="28">
        <f t="shared" si="1"/>
        <v>35</v>
      </c>
      <c r="I21" s="30">
        <f t="shared" si="2"/>
        <v>1752</v>
      </c>
      <c r="J21" s="31">
        <f>ZF*F</f>
        <v>297</v>
      </c>
      <c r="K21" s="32">
        <f>ZN*F</f>
        <v>605</v>
      </c>
      <c r="L21" s="33">
        <f>ZBB</f>
        <v>410</v>
      </c>
      <c r="M21" s="33">
        <f>ZDD</f>
        <v>440</v>
      </c>
      <c r="N21" s="38">
        <v>0</v>
      </c>
      <c r="O21" s="28"/>
      <c r="P21" s="28"/>
      <c r="Q21" s="28"/>
      <c r="R21" s="28"/>
      <c r="S21" s="1"/>
      <c r="T21" s="1"/>
      <c r="U21" s="1"/>
      <c r="V21" s="1"/>
      <c r="W21" s="1"/>
      <c r="X21" s="1"/>
      <c r="Y21" s="1"/>
      <c r="Z21" s="1"/>
    </row>
    <row r="22" spans="1:26" ht="21" customHeight="1">
      <c r="A22" s="1"/>
      <c r="B22" s="18" t="s">
        <v>24</v>
      </c>
      <c r="C22" s="34" t="s">
        <v>34</v>
      </c>
      <c r="D22" s="35" t="s">
        <v>30</v>
      </c>
      <c r="E22" s="23" t="s">
        <v>33</v>
      </c>
      <c r="F22" s="35" t="s">
        <v>143</v>
      </c>
      <c r="G22" s="26" t="str">
        <f t="shared" si="0"/>
        <v>MI</v>
      </c>
      <c r="H22" s="28">
        <f t="shared" si="1"/>
        <v>36</v>
      </c>
      <c r="I22" s="30">
        <f t="shared" si="2"/>
        <v>1719</v>
      </c>
      <c r="J22" s="31">
        <f>ZE*F</f>
        <v>352</v>
      </c>
      <c r="K22" s="32">
        <f>ZO*F</f>
        <v>473.00000000000006</v>
      </c>
      <c r="L22" s="33">
        <f>ZBB</f>
        <v>410</v>
      </c>
      <c r="M22" s="32">
        <f>ZDD*F</f>
        <v>484.00000000000006</v>
      </c>
      <c r="N22" s="38">
        <v>0</v>
      </c>
      <c r="O22" s="28"/>
      <c r="P22" s="28"/>
      <c r="Q22" s="28"/>
      <c r="R22" s="28"/>
      <c r="S22" s="1"/>
      <c r="T22" s="1"/>
      <c r="U22" s="1"/>
      <c r="V22" s="1"/>
      <c r="W22" s="1"/>
      <c r="X22" s="1"/>
      <c r="Y22" s="1"/>
      <c r="Z22" s="1"/>
    </row>
    <row r="23" spans="1:26" ht="21" customHeight="1">
      <c r="A23" s="1"/>
      <c r="B23" s="18" t="s">
        <v>24</v>
      </c>
      <c r="C23" s="19" t="s">
        <v>29</v>
      </c>
      <c r="D23" s="18" t="s">
        <v>19</v>
      </c>
      <c r="E23" s="23" t="s">
        <v>33</v>
      </c>
      <c r="F23" s="35" t="s">
        <v>144</v>
      </c>
      <c r="G23" s="26" t="str">
        <f t="shared" si="0"/>
        <v>MI</v>
      </c>
      <c r="H23" s="28">
        <f t="shared" si="1"/>
        <v>38</v>
      </c>
      <c r="I23" s="30">
        <f t="shared" si="2"/>
        <v>1672</v>
      </c>
      <c r="J23" s="31">
        <f>ZE*F</f>
        <v>352</v>
      </c>
      <c r="K23" s="32">
        <f>ZM*F</f>
        <v>264</v>
      </c>
      <c r="L23" s="32">
        <f>ZV*F</f>
        <v>220.00000000000003</v>
      </c>
      <c r="M23" s="32">
        <f>ZR*F</f>
        <v>104.50000000000001</v>
      </c>
      <c r="N23" s="30">
        <f>ZS*F</f>
        <v>385.00000000000006</v>
      </c>
      <c r="O23" s="32">
        <f>ZV*F</f>
        <v>220.00000000000003</v>
      </c>
      <c r="P23" s="32">
        <f>ZBB*F</f>
        <v>451.00000000000006</v>
      </c>
      <c r="Q23" s="28"/>
      <c r="R23" s="28"/>
      <c r="S23" s="1"/>
      <c r="T23" s="1"/>
      <c r="U23" s="1"/>
      <c r="V23" s="1"/>
      <c r="W23" s="1"/>
      <c r="X23" s="1"/>
      <c r="Y23" s="1"/>
      <c r="Z23" s="1"/>
    </row>
    <row r="24" spans="1:26" ht="21" customHeight="1">
      <c r="A24" s="1"/>
      <c r="B24" s="18" t="s">
        <v>24</v>
      </c>
      <c r="C24" s="34" t="s">
        <v>69</v>
      </c>
      <c r="D24" s="21" t="s">
        <v>19</v>
      </c>
      <c r="E24" s="23" t="s">
        <v>33</v>
      </c>
      <c r="F24" s="24" t="s">
        <v>145</v>
      </c>
      <c r="G24" s="26" t="str">
        <f t="shared" si="0"/>
        <v>MI</v>
      </c>
      <c r="H24" s="28">
        <f t="shared" si="1"/>
        <v>39</v>
      </c>
      <c r="I24" s="30">
        <f t="shared" si="2"/>
        <v>1650</v>
      </c>
      <c r="J24" s="31">
        <f>ZE*F</f>
        <v>352</v>
      </c>
      <c r="K24" s="32">
        <f>ZF*F</f>
        <v>297</v>
      </c>
      <c r="L24" s="32">
        <f>ZJ*F</f>
        <v>176</v>
      </c>
      <c r="M24" s="32">
        <f>ZZ*F</f>
        <v>374.00000000000006</v>
      </c>
      <c r="N24" s="30">
        <f>ZBB*F</f>
        <v>451.00000000000006</v>
      </c>
      <c r="O24" s="32">
        <f>ZCC*F</f>
        <v>165</v>
      </c>
      <c r="P24" s="28"/>
      <c r="Q24" s="28"/>
      <c r="R24" s="28"/>
      <c r="S24" s="1"/>
      <c r="T24" s="1"/>
      <c r="U24" s="1"/>
      <c r="V24" s="1"/>
      <c r="W24" s="1"/>
      <c r="X24" s="1"/>
      <c r="Y24" s="1"/>
      <c r="Z24" s="1"/>
    </row>
    <row r="25" spans="1:26" ht="21" customHeight="1">
      <c r="A25" s="1"/>
      <c r="B25" s="18" t="s">
        <v>24</v>
      </c>
      <c r="C25" s="34" t="s">
        <v>48</v>
      </c>
      <c r="D25" s="35" t="s">
        <v>19</v>
      </c>
      <c r="E25" s="23" t="s">
        <v>33</v>
      </c>
      <c r="F25" s="35" t="s">
        <v>146</v>
      </c>
      <c r="G25" s="26" t="str">
        <f t="shared" si="0"/>
        <v>MI</v>
      </c>
      <c r="H25" s="28">
        <f t="shared" si="1"/>
        <v>40</v>
      </c>
      <c r="I25" s="30">
        <f t="shared" si="2"/>
        <v>1638</v>
      </c>
      <c r="J25" s="31">
        <f>ZE*F</f>
        <v>352</v>
      </c>
      <c r="K25" s="32">
        <f>ZM*F</f>
        <v>264</v>
      </c>
      <c r="L25" s="32">
        <f>ZR*F</f>
        <v>104.50000000000001</v>
      </c>
      <c r="M25" s="33">
        <f>ZZ</f>
        <v>340</v>
      </c>
      <c r="N25" s="30">
        <f>ZF*F</f>
        <v>297</v>
      </c>
      <c r="O25" s="32">
        <f>ZCC*F</f>
        <v>165</v>
      </c>
      <c r="P25" s="32">
        <f>ZS*F</f>
        <v>385.00000000000006</v>
      </c>
      <c r="Q25" s="28"/>
      <c r="R25" s="28"/>
      <c r="S25" s="1"/>
      <c r="T25" s="1"/>
      <c r="U25" s="1"/>
      <c r="V25" s="1"/>
      <c r="W25" s="1"/>
      <c r="X25" s="1"/>
      <c r="Y25" s="1"/>
      <c r="Z25" s="1"/>
    </row>
    <row r="26" spans="1:26" ht="21" customHeight="1">
      <c r="A26" s="1"/>
      <c r="B26" s="18" t="s">
        <v>24</v>
      </c>
      <c r="C26" s="18" t="s">
        <v>65</v>
      </c>
      <c r="D26" s="39" t="s">
        <v>19</v>
      </c>
      <c r="E26" s="35" t="s">
        <v>33</v>
      </c>
      <c r="F26" s="40" t="s">
        <v>147</v>
      </c>
      <c r="G26" s="41" t="str">
        <f t="shared" si="0"/>
        <v>MI</v>
      </c>
      <c r="H26" s="28">
        <f t="shared" si="1"/>
        <v>41</v>
      </c>
      <c r="I26" s="30">
        <f t="shared" si="2"/>
        <v>1633.5000000000002</v>
      </c>
      <c r="J26" s="31">
        <f>ZR*F</f>
        <v>104.50000000000001</v>
      </c>
      <c r="K26" s="32">
        <f>ZS*F</f>
        <v>385.00000000000006</v>
      </c>
      <c r="L26" s="32">
        <f>ZV*F</f>
        <v>220.00000000000003</v>
      </c>
      <c r="M26" s="32">
        <f>ZBB*F</f>
        <v>451.00000000000006</v>
      </c>
      <c r="N26" s="30">
        <f>ZO*F</f>
        <v>473.00000000000006</v>
      </c>
      <c r="O26" s="28"/>
      <c r="P26" s="28"/>
      <c r="Q26" s="28"/>
      <c r="R26" s="28"/>
      <c r="S26" s="1"/>
      <c r="T26" s="1"/>
      <c r="U26" s="1"/>
      <c r="V26" s="1"/>
      <c r="W26" s="1"/>
      <c r="X26" s="1"/>
      <c r="Y26" s="1"/>
      <c r="Z26" s="1"/>
    </row>
    <row r="27" spans="1:26" ht="21" customHeight="1">
      <c r="A27" s="1"/>
      <c r="B27" s="18" t="s">
        <v>24</v>
      </c>
      <c r="C27" s="35" t="s">
        <v>48</v>
      </c>
      <c r="D27" s="35" t="s">
        <v>30</v>
      </c>
      <c r="E27" s="34" t="s">
        <v>84</v>
      </c>
      <c r="F27" s="35" t="s">
        <v>148</v>
      </c>
      <c r="G27" s="26" t="str">
        <f t="shared" si="0"/>
        <v>WI</v>
      </c>
      <c r="H27" s="28">
        <f t="shared" si="1"/>
        <v>42</v>
      </c>
      <c r="I27" s="30">
        <f t="shared" si="2"/>
        <v>1614</v>
      </c>
      <c r="J27" s="31">
        <f>ZF*F</f>
        <v>297</v>
      </c>
      <c r="K27" s="32">
        <f>ZJ*F</f>
        <v>176</v>
      </c>
      <c r="L27" s="33">
        <f>ZZ</f>
        <v>340</v>
      </c>
      <c r="M27" s="33">
        <f>ZS</f>
        <v>350</v>
      </c>
      <c r="N27" s="30">
        <f>ZT*F</f>
        <v>275</v>
      </c>
      <c r="O27" s="32">
        <f>ZE*F</f>
        <v>352</v>
      </c>
      <c r="P27" s="28"/>
      <c r="Q27" s="28"/>
      <c r="R27" s="28"/>
      <c r="S27" s="1"/>
      <c r="T27" s="1"/>
      <c r="U27" s="1"/>
      <c r="V27" s="1"/>
      <c r="W27" s="1"/>
      <c r="X27" s="1"/>
      <c r="Y27" s="1"/>
      <c r="Z27" s="1"/>
    </row>
    <row r="28" spans="1:26" ht="21" customHeight="1">
      <c r="A28" s="1"/>
      <c r="B28" s="18" t="s">
        <v>24</v>
      </c>
      <c r="C28" s="18" t="s">
        <v>29</v>
      </c>
      <c r="D28" s="21" t="s">
        <v>30</v>
      </c>
      <c r="E28" s="34" t="s">
        <v>33</v>
      </c>
      <c r="F28" s="24" t="s">
        <v>149</v>
      </c>
      <c r="G28" s="26" t="str">
        <f t="shared" si="0"/>
        <v>MI</v>
      </c>
      <c r="H28" s="28">
        <f t="shared" si="1"/>
        <v>43</v>
      </c>
      <c r="I28" s="30">
        <f t="shared" si="2"/>
        <v>1545</v>
      </c>
      <c r="J28" s="31">
        <f>ZF*F</f>
        <v>297</v>
      </c>
      <c r="K28" s="33">
        <f>ZM</f>
        <v>240</v>
      </c>
      <c r="L28" s="32">
        <f>ZO*F</f>
        <v>473.00000000000006</v>
      </c>
      <c r="M28" s="32">
        <f>ZS*F</f>
        <v>385.00000000000006</v>
      </c>
      <c r="N28" s="36">
        <f>ZCC</f>
        <v>150</v>
      </c>
      <c r="O28" s="28"/>
      <c r="P28" s="28"/>
      <c r="Q28" s="28"/>
      <c r="R28" s="28"/>
      <c r="S28" s="1"/>
      <c r="T28" s="1"/>
      <c r="U28" s="1"/>
      <c r="V28" s="1"/>
      <c r="W28" s="1"/>
      <c r="X28" s="1"/>
      <c r="Y28" s="1"/>
      <c r="Z28" s="1"/>
    </row>
    <row r="29" spans="1:26" ht="21" customHeight="1">
      <c r="A29" s="1"/>
      <c r="B29" s="18" t="s">
        <v>24</v>
      </c>
      <c r="C29" s="35" t="s">
        <v>130</v>
      </c>
      <c r="D29" s="35" t="s">
        <v>30</v>
      </c>
      <c r="E29" s="34" t="s">
        <v>33</v>
      </c>
      <c r="F29" s="35" t="s">
        <v>150</v>
      </c>
      <c r="G29" s="26" t="str">
        <f t="shared" si="0"/>
        <v>MI</v>
      </c>
      <c r="H29" s="28">
        <f t="shared" si="1"/>
        <v>45</v>
      </c>
      <c r="I29" s="30">
        <f t="shared" si="2"/>
        <v>1474.0000000000002</v>
      </c>
      <c r="J29" s="31">
        <f>ZO*F</f>
        <v>473.00000000000006</v>
      </c>
      <c r="K29" s="32">
        <f>ZBB*F</f>
        <v>451.00000000000006</v>
      </c>
      <c r="L29" s="32">
        <f>ZCC*F</f>
        <v>165</v>
      </c>
      <c r="M29" s="32">
        <f>ZS*F</f>
        <v>385.00000000000006</v>
      </c>
      <c r="N29" s="38">
        <v>0</v>
      </c>
      <c r="O29" s="28"/>
      <c r="P29" s="28"/>
      <c r="Q29" s="28"/>
      <c r="R29" s="28"/>
      <c r="S29" s="1"/>
      <c r="T29" s="1"/>
      <c r="U29" s="1"/>
      <c r="V29" s="1"/>
      <c r="W29" s="1"/>
      <c r="X29" s="1"/>
      <c r="Y29" s="1"/>
      <c r="Z29" s="1"/>
    </row>
    <row r="30" spans="1:26" ht="21" customHeight="1">
      <c r="A30" s="1"/>
      <c r="B30" s="18" t="s">
        <v>24</v>
      </c>
      <c r="C30" s="18" t="s">
        <v>29</v>
      </c>
      <c r="D30" s="21" t="s">
        <v>19</v>
      </c>
      <c r="E30" s="34" t="s">
        <v>33</v>
      </c>
      <c r="F30" s="24" t="s">
        <v>151</v>
      </c>
      <c r="G30" s="26" t="str">
        <f t="shared" si="0"/>
        <v>MI</v>
      </c>
      <c r="H30" s="28">
        <f t="shared" si="1"/>
        <v>47</v>
      </c>
      <c r="I30" s="30">
        <f t="shared" si="2"/>
        <v>1417</v>
      </c>
      <c r="J30" s="37">
        <f>ZM</f>
        <v>240</v>
      </c>
      <c r="K30" s="32">
        <f>ZR*F</f>
        <v>104.50000000000001</v>
      </c>
      <c r="L30" s="32">
        <f>ZV*F</f>
        <v>220.00000000000003</v>
      </c>
      <c r="M30" s="32">
        <f>ZF*F</f>
        <v>297</v>
      </c>
      <c r="N30" s="30">
        <f>ZS*F</f>
        <v>385.00000000000006</v>
      </c>
      <c r="O30" s="32">
        <f>ZT*F</f>
        <v>275</v>
      </c>
      <c r="P30" s="28"/>
      <c r="Q30" s="28"/>
      <c r="R30" s="28"/>
      <c r="S30" s="1"/>
      <c r="T30" s="1"/>
      <c r="U30" s="1"/>
      <c r="V30" s="1"/>
      <c r="W30" s="1"/>
      <c r="X30" s="1"/>
      <c r="Y30" s="1"/>
      <c r="Z30" s="1"/>
    </row>
    <row r="31" spans="1:26" ht="21" customHeight="1">
      <c r="A31" s="1"/>
      <c r="B31" s="18" t="s">
        <v>24</v>
      </c>
      <c r="C31" s="18" t="s">
        <v>29</v>
      </c>
      <c r="D31" s="21" t="s">
        <v>19</v>
      </c>
      <c r="E31" s="34" t="s">
        <v>33</v>
      </c>
      <c r="F31" s="24" t="s">
        <v>152</v>
      </c>
      <c r="G31" s="26" t="str">
        <f t="shared" si="0"/>
        <v>MI</v>
      </c>
      <c r="H31" s="28">
        <f t="shared" si="1"/>
        <v>48</v>
      </c>
      <c r="I31" s="30">
        <f t="shared" si="2"/>
        <v>1320</v>
      </c>
      <c r="J31" s="31">
        <f>ZD*F</f>
        <v>71.5</v>
      </c>
      <c r="K31" s="32">
        <f>ZJ*F</f>
        <v>176</v>
      </c>
      <c r="L31" s="32">
        <f>ZO*F</f>
        <v>473.00000000000006</v>
      </c>
      <c r="M31" s="32">
        <f>ZS*F</f>
        <v>385.00000000000006</v>
      </c>
      <c r="N31" s="30">
        <f>ZAA*F</f>
        <v>121.00000000000001</v>
      </c>
      <c r="O31" s="32">
        <f>ZCC*F</f>
        <v>165</v>
      </c>
      <c r="P31" s="28"/>
      <c r="Q31" s="28"/>
      <c r="R31" s="28"/>
      <c r="S31" s="1"/>
      <c r="T31" s="1"/>
      <c r="U31" s="1"/>
      <c r="V31" s="1"/>
      <c r="W31" s="1"/>
      <c r="X31" s="1"/>
      <c r="Y31" s="1"/>
      <c r="Z31" s="1"/>
    </row>
    <row r="32" spans="1:26" ht="21" customHeight="1">
      <c r="A32" s="1"/>
      <c r="B32" s="18" t="s">
        <v>24</v>
      </c>
      <c r="C32" s="35" t="s">
        <v>130</v>
      </c>
      <c r="D32" s="35" t="s">
        <v>30</v>
      </c>
      <c r="E32" s="35" t="s">
        <v>33</v>
      </c>
      <c r="F32" s="42" t="s">
        <v>153</v>
      </c>
      <c r="G32" s="41" t="str">
        <f t="shared" si="0"/>
        <v>MI</v>
      </c>
      <c r="H32" s="28">
        <f t="shared" si="1"/>
        <v>49</v>
      </c>
      <c r="I32" s="30">
        <f t="shared" si="2"/>
        <v>1313</v>
      </c>
      <c r="J32" s="37">
        <f>ZA</f>
        <v>400</v>
      </c>
      <c r="K32" s="32">
        <f>ZO*F</f>
        <v>473.00000000000006</v>
      </c>
      <c r="L32" s="33">
        <f>ZDD</f>
        <v>440</v>
      </c>
      <c r="M32" s="28">
        <v>0</v>
      </c>
      <c r="N32" s="38">
        <v>0</v>
      </c>
      <c r="O32" s="28"/>
      <c r="P32" s="28"/>
      <c r="Q32" s="28"/>
      <c r="R32" s="28"/>
      <c r="S32" s="1"/>
      <c r="T32" s="1"/>
      <c r="U32" s="1"/>
      <c r="V32" s="1"/>
      <c r="W32" s="1"/>
      <c r="X32" s="1"/>
      <c r="Y32" s="1"/>
      <c r="Z32" s="1"/>
    </row>
    <row r="33" spans="1:26" ht="21" customHeight="1">
      <c r="A33" s="1"/>
      <c r="B33" s="18" t="s">
        <v>24</v>
      </c>
      <c r="C33" s="35" t="s">
        <v>29</v>
      </c>
      <c r="D33" s="35" t="s">
        <v>30</v>
      </c>
      <c r="E33" s="35" t="s">
        <v>33</v>
      </c>
      <c r="F33" s="35" t="s">
        <v>154</v>
      </c>
      <c r="G33" s="41" t="str">
        <f t="shared" si="0"/>
        <v>MI</v>
      </c>
      <c r="H33" s="28">
        <f t="shared" si="1"/>
        <v>50</v>
      </c>
      <c r="I33" s="30">
        <f t="shared" si="2"/>
        <v>1309.0000000000002</v>
      </c>
      <c r="J33" s="31">
        <f>ZO*F</f>
        <v>473.00000000000006</v>
      </c>
      <c r="K33" s="32">
        <f>ZS*F</f>
        <v>385.00000000000006</v>
      </c>
      <c r="L33" s="32">
        <f>ZBB*F</f>
        <v>451.00000000000006</v>
      </c>
      <c r="M33" s="28">
        <v>0</v>
      </c>
      <c r="N33" s="38">
        <v>0</v>
      </c>
      <c r="O33" s="28"/>
      <c r="P33" s="28"/>
      <c r="Q33" s="28"/>
      <c r="R33" s="28"/>
      <c r="S33" s="1"/>
      <c r="T33" s="1"/>
      <c r="U33" s="1"/>
      <c r="V33" s="1"/>
      <c r="W33" s="1"/>
      <c r="X33" s="1"/>
      <c r="Y33" s="1"/>
      <c r="Z33" s="1"/>
    </row>
    <row r="34" spans="1:26" ht="21" customHeight="1">
      <c r="A34" s="1"/>
      <c r="B34" s="18" t="s">
        <v>24</v>
      </c>
      <c r="C34" s="35" t="s">
        <v>34</v>
      </c>
      <c r="D34" s="35" t="s">
        <v>30</v>
      </c>
      <c r="E34" s="35" t="s">
        <v>33</v>
      </c>
      <c r="F34" s="35" t="s">
        <v>155</v>
      </c>
      <c r="G34" s="41" t="str">
        <f t="shared" si="0"/>
        <v>MI</v>
      </c>
      <c r="H34" s="28">
        <f t="shared" si="1"/>
        <v>51</v>
      </c>
      <c r="I34" s="30">
        <f t="shared" si="2"/>
        <v>1254</v>
      </c>
      <c r="J34" s="31">
        <f>ZO*F</f>
        <v>473.00000000000006</v>
      </c>
      <c r="K34" s="32">
        <f>ZF*F</f>
        <v>297</v>
      </c>
      <c r="L34" s="32">
        <f>ZDD*F</f>
        <v>484.00000000000006</v>
      </c>
      <c r="M34" s="28">
        <v>0</v>
      </c>
      <c r="N34" s="38">
        <v>0</v>
      </c>
      <c r="O34" s="28"/>
      <c r="P34" s="28"/>
      <c r="Q34" s="28"/>
      <c r="R34" s="28"/>
      <c r="S34" s="1"/>
      <c r="T34" s="1"/>
      <c r="U34" s="1"/>
      <c r="V34" s="1"/>
      <c r="W34" s="1"/>
      <c r="X34" s="1"/>
      <c r="Y34" s="1"/>
      <c r="Z34" s="1"/>
    </row>
    <row r="35" spans="1:26" ht="21" customHeight="1">
      <c r="A35" s="1"/>
      <c r="B35" s="18" t="s">
        <v>24</v>
      </c>
      <c r="C35" s="35" t="s">
        <v>34</v>
      </c>
      <c r="D35" s="21" t="s">
        <v>19</v>
      </c>
      <c r="E35" s="35" t="s">
        <v>84</v>
      </c>
      <c r="F35" s="24" t="s">
        <v>156</v>
      </c>
      <c r="G35" s="41" t="str">
        <f t="shared" si="0"/>
        <v>WI</v>
      </c>
      <c r="H35" s="28">
        <f t="shared" si="1"/>
        <v>52</v>
      </c>
      <c r="I35" s="30">
        <f t="shared" si="2"/>
        <v>1232</v>
      </c>
      <c r="J35" s="31">
        <f>ZC*F</f>
        <v>82.5</v>
      </c>
      <c r="K35" s="32">
        <f>ZJ*F</f>
        <v>176</v>
      </c>
      <c r="L35" s="32">
        <f>ZM*F</f>
        <v>264</v>
      </c>
      <c r="M35" s="32">
        <f>ZV*F</f>
        <v>220.00000000000003</v>
      </c>
      <c r="N35" s="30">
        <f>ZCC*F</f>
        <v>165</v>
      </c>
      <c r="O35" s="32">
        <f>ZF*F</f>
        <v>297</v>
      </c>
      <c r="P35" s="32">
        <f>ZT*F</f>
        <v>275</v>
      </c>
      <c r="Q35" s="28"/>
      <c r="R35" s="28"/>
      <c r="S35" s="1"/>
      <c r="T35" s="1"/>
      <c r="U35" s="1"/>
      <c r="V35" s="1"/>
      <c r="W35" s="1"/>
      <c r="X35" s="1"/>
      <c r="Y35" s="1"/>
      <c r="Z35" s="1"/>
    </row>
    <row r="36" spans="1:26" ht="21" customHeight="1">
      <c r="A36" s="1"/>
      <c r="B36" s="18" t="s">
        <v>24</v>
      </c>
      <c r="C36" s="35" t="s">
        <v>48</v>
      </c>
      <c r="D36" s="21" t="s">
        <v>30</v>
      </c>
      <c r="E36" s="35" t="s">
        <v>33</v>
      </c>
      <c r="F36" s="24" t="s">
        <v>157</v>
      </c>
      <c r="G36" s="41" t="str">
        <f t="shared" ref="G36:G70" si="3">IF(E36=M,IF(I36&lt;=MBP,MB,IF(I36&lt;=MIP,MI,MA)),IF(E36=W,IF(I36&lt;=WBP,WB,IF(I36&lt;=WIP,WI,WA))))</f>
        <v>MI</v>
      </c>
      <c r="H36" s="28">
        <f t="shared" si="1"/>
        <v>53</v>
      </c>
      <c r="I36" s="30">
        <f t="shared" si="2"/>
        <v>1204.5</v>
      </c>
      <c r="J36" s="31">
        <f>ZC*F</f>
        <v>82.5</v>
      </c>
      <c r="K36" s="32">
        <f>ZF*F</f>
        <v>297</v>
      </c>
      <c r="L36" s="32">
        <f>ZJ*F</f>
        <v>176</v>
      </c>
      <c r="M36" s="32">
        <f>ZM*F</f>
        <v>264</v>
      </c>
      <c r="N36" s="30">
        <f>ZS*F</f>
        <v>385.00000000000006</v>
      </c>
      <c r="O36" s="28"/>
      <c r="P36" s="28"/>
      <c r="Q36" s="28"/>
      <c r="R36" s="28"/>
      <c r="S36" s="1"/>
      <c r="T36" s="1"/>
      <c r="U36" s="1"/>
      <c r="V36" s="1"/>
      <c r="W36" s="1"/>
      <c r="X36" s="1"/>
      <c r="Y36" s="1"/>
      <c r="Z36" s="1"/>
    </row>
    <row r="37" spans="1:26" ht="21" customHeight="1">
      <c r="A37" s="1"/>
      <c r="B37" s="18" t="s">
        <v>24</v>
      </c>
      <c r="C37" s="35" t="s">
        <v>130</v>
      </c>
      <c r="D37" s="35" t="s">
        <v>30</v>
      </c>
      <c r="E37" s="35" t="s">
        <v>33</v>
      </c>
      <c r="F37" s="35" t="s">
        <v>158</v>
      </c>
      <c r="G37" s="41" t="str">
        <f t="shared" si="3"/>
        <v>MI</v>
      </c>
      <c r="H37" s="28">
        <f t="shared" si="1"/>
        <v>54</v>
      </c>
      <c r="I37" s="30">
        <f t="shared" si="2"/>
        <v>1170</v>
      </c>
      <c r="J37" s="37">
        <f>ZA</f>
        <v>400</v>
      </c>
      <c r="K37" s="32">
        <f>ZF*F</f>
        <v>297</v>
      </c>
      <c r="L37" s="32">
        <f>ZO*F</f>
        <v>473.00000000000006</v>
      </c>
      <c r="M37" s="28">
        <v>0</v>
      </c>
      <c r="N37" s="38">
        <v>0</v>
      </c>
      <c r="O37" s="28"/>
      <c r="P37" s="28"/>
      <c r="Q37" s="28"/>
      <c r="R37" s="28"/>
      <c r="S37" s="1"/>
      <c r="T37" s="1"/>
      <c r="U37" s="1"/>
      <c r="V37" s="1"/>
      <c r="W37" s="1"/>
      <c r="X37" s="1"/>
      <c r="Y37" s="1"/>
      <c r="Z37" s="1"/>
    </row>
    <row r="38" spans="1:26" ht="21" customHeight="1">
      <c r="A38" s="1"/>
      <c r="B38" s="18" t="s">
        <v>24</v>
      </c>
      <c r="C38" s="35" t="s">
        <v>130</v>
      </c>
      <c r="D38" s="35" t="s">
        <v>30</v>
      </c>
      <c r="E38" s="35" t="s">
        <v>33</v>
      </c>
      <c r="F38" s="35" t="s">
        <v>159</v>
      </c>
      <c r="G38" s="41" t="str">
        <f t="shared" si="3"/>
        <v>MI</v>
      </c>
      <c r="H38" s="28">
        <f t="shared" si="1"/>
        <v>54</v>
      </c>
      <c r="I38" s="30">
        <f t="shared" si="2"/>
        <v>1170</v>
      </c>
      <c r="J38" s="37">
        <f>ZA</f>
        <v>400</v>
      </c>
      <c r="K38" s="32">
        <f>ZF*F</f>
        <v>297</v>
      </c>
      <c r="L38" s="32">
        <f>ZO*F</f>
        <v>473.00000000000006</v>
      </c>
      <c r="M38" s="28">
        <v>0</v>
      </c>
      <c r="N38" s="38">
        <v>0</v>
      </c>
      <c r="O38" s="28"/>
      <c r="P38" s="28"/>
      <c r="Q38" s="28"/>
      <c r="R38" s="28"/>
      <c r="S38" s="1"/>
      <c r="T38" s="1"/>
      <c r="U38" s="1"/>
      <c r="V38" s="1"/>
      <c r="W38" s="1"/>
      <c r="X38" s="1"/>
      <c r="Y38" s="1"/>
      <c r="Z38" s="1"/>
    </row>
    <row r="39" spans="1:26" ht="21" customHeight="1">
      <c r="A39" s="1"/>
      <c r="B39" s="18" t="s">
        <v>24</v>
      </c>
      <c r="C39" s="35" t="s">
        <v>34</v>
      </c>
      <c r="D39" s="35" t="s">
        <v>30</v>
      </c>
      <c r="E39" s="35" t="s">
        <v>33</v>
      </c>
      <c r="F39" s="35" t="s">
        <v>160</v>
      </c>
      <c r="G39" s="41" t="str">
        <f t="shared" si="3"/>
        <v>MI</v>
      </c>
      <c r="H39" s="28">
        <f t="shared" si="1"/>
        <v>56</v>
      </c>
      <c r="I39" s="30">
        <f t="shared" si="2"/>
        <v>1155</v>
      </c>
      <c r="J39" s="31">
        <f>ZM*F</f>
        <v>264</v>
      </c>
      <c r="K39" s="32">
        <f>ZBB*F</f>
        <v>451.00000000000006</v>
      </c>
      <c r="L39" s="33">
        <f>ZDD</f>
        <v>440</v>
      </c>
      <c r="M39" s="28">
        <v>0</v>
      </c>
      <c r="N39" s="38">
        <v>0</v>
      </c>
      <c r="O39" s="28"/>
      <c r="P39" s="28"/>
      <c r="Q39" s="28"/>
      <c r="R39" s="28"/>
      <c r="S39" s="1"/>
      <c r="T39" s="1"/>
      <c r="U39" s="1"/>
      <c r="V39" s="1"/>
      <c r="W39" s="1"/>
      <c r="X39" s="1"/>
      <c r="Y39" s="1"/>
      <c r="Z39" s="1"/>
    </row>
    <row r="40" spans="1:26" ht="21" customHeight="1">
      <c r="A40" s="1"/>
      <c r="B40" s="18" t="s">
        <v>24</v>
      </c>
      <c r="C40" s="18" t="s">
        <v>69</v>
      </c>
      <c r="D40" s="18" t="s">
        <v>19</v>
      </c>
      <c r="E40" s="35" t="s">
        <v>33</v>
      </c>
      <c r="F40" s="24" t="s">
        <v>161</v>
      </c>
      <c r="G40" s="41" t="str">
        <f t="shared" si="3"/>
        <v>MB</v>
      </c>
      <c r="H40" s="28">
        <f t="shared" si="1"/>
        <v>57</v>
      </c>
      <c r="I40" s="30">
        <f t="shared" si="2"/>
        <v>1068</v>
      </c>
      <c r="J40" s="31">
        <f>ZF*F</f>
        <v>297</v>
      </c>
      <c r="K40" s="33">
        <f>ZAA</f>
        <v>110</v>
      </c>
      <c r="L40" s="32">
        <f>ZCC*F</f>
        <v>165</v>
      </c>
      <c r="M40" s="33">
        <f>ZE</f>
        <v>320</v>
      </c>
      <c r="N40" s="30">
        <f>ZJ*F</f>
        <v>176</v>
      </c>
      <c r="O40" s="28"/>
      <c r="P40" s="28"/>
      <c r="Q40" s="28"/>
      <c r="R40" s="28"/>
      <c r="S40" s="1"/>
      <c r="T40" s="1"/>
      <c r="U40" s="1"/>
      <c r="V40" s="1"/>
      <c r="W40" s="1"/>
      <c r="X40" s="1"/>
      <c r="Y40" s="1"/>
      <c r="Z40" s="1"/>
    </row>
    <row r="41" spans="1:26" ht="21" customHeight="1">
      <c r="A41" s="1"/>
      <c r="B41" s="18" t="s">
        <v>24</v>
      </c>
      <c r="C41" s="18" t="s">
        <v>48</v>
      </c>
      <c r="D41" s="21" t="s">
        <v>19</v>
      </c>
      <c r="E41" s="35" t="s">
        <v>33</v>
      </c>
      <c r="F41" s="24" t="s">
        <v>162</v>
      </c>
      <c r="G41" s="41" t="str">
        <f t="shared" si="3"/>
        <v>MB</v>
      </c>
      <c r="H41" s="28">
        <f t="shared" si="1"/>
        <v>58</v>
      </c>
      <c r="I41" s="30">
        <f t="shared" si="2"/>
        <v>1040.5</v>
      </c>
      <c r="J41" s="31">
        <f>ZC*F</f>
        <v>82.5</v>
      </c>
      <c r="K41" s="33">
        <f>ZE</f>
        <v>320</v>
      </c>
      <c r="L41" s="32">
        <f>ZF*F</f>
        <v>297</v>
      </c>
      <c r="M41" s="32">
        <f>ZJ*F</f>
        <v>176</v>
      </c>
      <c r="N41" s="30">
        <f>ZCC*F</f>
        <v>165</v>
      </c>
      <c r="O41" s="28"/>
      <c r="P41" s="28"/>
      <c r="Q41" s="28"/>
      <c r="R41" s="28"/>
      <c r="S41" s="1"/>
      <c r="T41" s="1"/>
      <c r="U41" s="1"/>
      <c r="V41" s="1"/>
      <c r="W41" s="1"/>
      <c r="X41" s="1"/>
      <c r="Y41" s="1"/>
      <c r="Z41" s="1"/>
    </row>
    <row r="42" spans="1:26" ht="21" customHeight="1">
      <c r="A42" s="1"/>
      <c r="B42" s="18" t="s">
        <v>24</v>
      </c>
      <c r="C42" s="35" t="s">
        <v>29</v>
      </c>
      <c r="D42" s="35" t="s">
        <v>30</v>
      </c>
      <c r="E42" s="35" t="s">
        <v>84</v>
      </c>
      <c r="F42" s="35" t="s">
        <v>163</v>
      </c>
      <c r="G42" s="41" t="str">
        <f t="shared" si="3"/>
        <v>WI</v>
      </c>
      <c r="H42" s="28">
        <f t="shared" si="1"/>
        <v>59</v>
      </c>
      <c r="I42" s="30">
        <f t="shared" si="2"/>
        <v>1040</v>
      </c>
      <c r="J42" s="37">
        <f>ZF</f>
        <v>270</v>
      </c>
      <c r="K42" s="32">
        <f>ZT*F</f>
        <v>275</v>
      </c>
      <c r="L42" s="32">
        <f>ZV*F</f>
        <v>220.00000000000003</v>
      </c>
      <c r="M42" s="33">
        <f>ZAA</f>
        <v>110</v>
      </c>
      <c r="N42" s="30">
        <f>ZCC*F</f>
        <v>165</v>
      </c>
      <c r="O42" s="28"/>
      <c r="P42" s="28"/>
      <c r="Q42" s="28"/>
      <c r="R42" s="28"/>
      <c r="S42" s="1"/>
      <c r="T42" s="1"/>
      <c r="U42" s="1"/>
      <c r="V42" s="1"/>
      <c r="W42" s="1"/>
      <c r="X42" s="1"/>
      <c r="Y42" s="1"/>
      <c r="Z42" s="1"/>
    </row>
    <row r="43" spans="1:26" ht="21" customHeight="1">
      <c r="A43" s="1"/>
      <c r="B43" s="18" t="s">
        <v>24</v>
      </c>
      <c r="C43" s="35" t="s">
        <v>65</v>
      </c>
      <c r="D43" s="35" t="s">
        <v>19</v>
      </c>
      <c r="E43" s="35" t="s">
        <v>33</v>
      </c>
      <c r="F43" s="35" t="s">
        <v>164</v>
      </c>
      <c r="G43" s="41" t="str">
        <f t="shared" si="3"/>
        <v>MB</v>
      </c>
      <c r="H43" s="28">
        <f t="shared" si="1"/>
        <v>60</v>
      </c>
      <c r="I43" s="30">
        <f t="shared" si="2"/>
        <v>1016</v>
      </c>
      <c r="J43" s="37">
        <f>ZJ</f>
        <v>160</v>
      </c>
      <c r="K43" s="33">
        <f>ZS</f>
        <v>350</v>
      </c>
      <c r="L43" s="32">
        <f>ZV*F</f>
        <v>220.00000000000003</v>
      </c>
      <c r="M43" s="32">
        <f>ZAA*F</f>
        <v>121.00000000000001</v>
      </c>
      <c r="N43" s="30">
        <f>ZCC*F</f>
        <v>165</v>
      </c>
      <c r="O43" s="28"/>
      <c r="P43" s="28"/>
      <c r="Q43" s="28"/>
      <c r="R43" s="28"/>
      <c r="S43" s="1"/>
      <c r="T43" s="1"/>
      <c r="U43" s="1"/>
      <c r="V43" s="1"/>
      <c r="W43" s="1"/>
      <c r="X43" s="1"/>
      <c r="Y43" s="1"/>
      <c r="Z43" s="1"/>
    </row>
    <row r="44" spans="1:26" ht="21" customHeight="1">
      <c r="A44" s="1"/>
      <c r="B44" s="18" t="s">
        <v>24</v>
      </c>
      <c r="C44" s="18" t="s">
        <v>29</v>
      </c>
      <c r="D44" s="21" t="s">
        <v>19</v>
      </c>
      <c r="E44" s="35" t="s">
        <v>33</v>
      </c>
      <c r="F44" s="24" t="s">
        <v>165</v>
      </c>
      <c r="G44" s="41" t="str">
        <f t="shared" si="3"/>
        <v>MB</v>
      </c>
      <c r="H44" s="28">
        <f t="shared" si="1"/>
        <v>61</v>
      </c>
      <c r="I44" s="30">
        <f t="shared" si="2"/>
        <v>1015.5</v>
      </c>
      <c r="J44" s="31">
        <f>ZJ*F</f>
        <v>176</v>
      </c>
      <c r="K44" s="32">
        <f>ZR*F</f>
        <v>104.50000000000001</v>
      </c>
      <c r="L44" s="33">
        <f>ZS</f>
        <v>350</v>
      </c>
      <c r="M44" s="32">
        <f>ZV*F</f>
        <v>220.00000000000003</v>
      </c>
      <c r="N44" s="30">
        <f>ZCC*F</f>
        <v>165</v>
      </c>
      <c r="O44" s="28"/>
      <c r="P44" s="28"/>
      <c r="Q44" s="28"/>
      <c r="R44" s="28"/>
      <c r="S44" s="1"/>
      <c r="T44" s="1"/>
      <c r="U44" s="1"/>
      <c r="V44" s="1"/>
      <c r="W44" s="1"/>
      <c r="X44" s="1"/>
      <c r="Y44" s="1"/>
      <c r="Z44" s="1"/>
    </row>
    <row r="45" spans="1:26" ht="21" customHeight="1">
      <c r="A45" s="1"/>
      <c r="B45" s="18" t="s">
        <v>24</v>
      </c>
      <c r="C45" s="35" t="s">
        <v>34</v>
      </c>
      <c r="D45" s="21" t="s">
        <v>19</v>
      </c>
      <c r="E45" s="35" t="s">
        <v>33</v>
      </c>
      <c r="F45" s="24" t="s">
        <v>166</v>
      </c>
      <c r="G45" s="41" t="str">
        <f t="shared" si="3"/>
        <v>MB</v>
      </c>
      <c r="H45" s="28">
        <f t="shared" si="1"/>
        <v>62</v>
      </c>
      <c r="I45" s="30">
        <f t="shared" si="2"/>
        <v>1011</v>
      </c>
      <c r="J45" s="31">
        <f>ZJ*F</f>
        <v>176</v>
      </c>
      <c r="K45" s="33">
        <f>ZZ</f>
        <v>340</v>
      </c>
      <c r="L45" s="33">
        <f>ZAA</f>
        <v>110</v>
      </c>
      <c r="M45" s="32">
        <f>ZCC*F</f>
        <v>165</v>
      </c>
      <c r="N45" s="30">
        <f>ZV*F</f>
        <v>220.00000000000003</v>
      </c>
      <c r="O45" s="28"/>
      <c r="P45" s="28"/>
      <c r="Q45" s="28"/>
      <c r="R45" s="28"/>
      <c r="S45" s="1"/>
      <c r="T45" s="1"/>
      <c r="U45" s="1"/>
      <c r="V45" s="1"/>
      <c r="W45" s="1"/>
      <c r="X45" s="1"/>
      <c r="Y45" s="1"/>
      <c r="Z45" s="1"/>
    </row>
    <row r="46" spans="1:26" ht="21" customHeight="1">
      <c r="A46" s="1"/>
      <c r="B46" s="18" t="s">
        <v>24</v>
      </c>
      <c r="C46" s="35" t="s">
        <v>69</v>
      </c>
      <c r="D46" s="35" t="s">
        <v>19</v>
      </c>
      <c r="E46" s="35" t="s">
        <v>33</v>
      </c>
      <c r="F46" s="35" t="s">
        <v>167</v>
      </c>
      <c r="G46" s="41" t="str">
        <f t="shared" si="3"/>
        <v>MB</v>
      </c>
      <c r="H46" s="28">
        <f t="shared" si="1"/>
        <v>63</v>
      </c>
      <c r="I46" s="30">
        <f t="shared" si="2"/>
        <v>978.5</v>
      </c>
      <c r="J46" s="31">
        <f>ZC*F</f>
        <v>82.5</v>
      </c>
      <c r="K46" s="33">
        <f>ZF</f>
        <v>270</v>
      </c>
      <c r="L46" s="33">
        <f>ZZ</f>
        <v>340</v>
      </c>
      <c r="M46" s="32">
        <f>ZAA*F</f>
        <v>121.00000000000001</v>
      </c>
      <c r="N46" s="30">
        <f>ZCC*F</f>
        <v>165</v>
      </c>
      <c r="O46" s="28"/>
      <c r="P46" s="28"/>
      <c r="Q46" s="28"/>
      <c r="R46" s="28"/>
      <c r="S46" s="1"/>
      <c r="T46" s="1"/>
      <c r="U46" s="1"/>
      <c r="V46" s="1"/>
      <c r="W46" s="1"/>
      <c r="X46" s="1"/>
      <c r="Y46" s="1"/>
      <c r="Z46" s="1"/>
    </row>
    <row r="47" spans="1:26" ht="21" customHeight="1">
      <c r="A47" s="1"/>
      <c r="B47" s="18" t="s">
        <v>24</v>
      </c>
      <c r="C47" s="18" t="s">
        <v>29</v>
      </c>
      <c r="D47" s="21" t="s">
        <v>30</v>
      </c>
      <c r="E47" s="35" t="s">
        <v>33</v>
      </c>
      <c r="F47" s="24" t="s">
        <v>168</v>
      </c>
      <c r="G47" s="41" t="str">
        <f t="shared" si="3"/>
        <v>MB</v>
      </c>
      <c r="H47" s="28">
        <f t="shared" si="1"/>
        <v>64</v>
      </c>
      <c r="I47" s="30">
        <f t="shared" si="2"/>
        <v>963</v>
      </c>
      <c r="J47" s="43">
        <f>ZJ</f>
        <v>160</v>
      </c>
      <c r="K47" s="18">
        <f>ZV*F</f>
        <v>220.00000000000003</v>
      </c>
      <c r="L47" s="32">
        <f>ZX*F</f>
        <v>66</v>
      </c>
      <c r="M47" s="32">
        <f>ZAA*F</f>
        <v>121.00000000000001</v>
      </c>
      <c r="N47" s="30">
        <f>ZF*F</f>
        <v>297</v>
      </c>
      <c r="O47" s="32">
        <f>ZCC*F</f>
        <v>165</v>
      </c>
      <c r="P47" s="28"/>
      <c r="Q47" s="28"/>
      <c r="R47" s="28"/>
      <c r="S47" s="1"/>
      <c r="T47" s="1"/>
      <c r="U47" s="1"/>
      <c r="V47" s="1"/>
      <c r="W47" s="1"/>
      <c r="X47" s="1"/>
      <c r="Y47" s="1"/>
      <c r="Z47" s="1"/>
    </row>
    <row r="48" spans="1:26" ht="21" customHeight="1">
      <c r="A48" s="1"/>
      <c r="B48" s="18" t="s">
        <v>24</v>
      </c>
      <c r="C48" s="18" t="s">
        <v>34</v>
      </c>
      <c r="D48" s="21" t="s">
        <v>19</v>
      </c>
      <c r="E48" s="35" t="s">
        <v>33</v>
      </c>
      <c r="F48" s="24" t="s">
        <v>169</v>
      </c>
      <c r="G48" s="41" t="str">
        <f t="shared" si="3"/>
        <v>MB</v>
      </c>
      <c r="H48" s="28">
        <f t="shared" si="1"/>
        <v>65</v>
      </c>
      <c r="I48" s="30">
        <f t="shared" si="2"/>
        <v>946.00000000000011</v>
      </c>
      <c r="J48" s="31">
        <f>ZJ*F</f>
        <v>176</v>
      </c>
      <c r="K48" s="32">
        <f>ZS*F</f>
        <v>385.00000000000006</v>
      </c>
      <c r="L48" s="32">
        <f>ZV*F</f>
        <v>220.00000000000003</v>
      </c>
      <c r="M48" s="32">
        <f>ZCC*F</f>
        <v>165</v>
      </c>
      <c r="N48" s="38">
        <v>0</v>
      </c>
      <c r="O48" s="28"/>
      <c r="P48" s="28"/>
      <c r="Q48" s="28"/>
      <c r="R48" s="28"/>
      <c r="S48" s="1"/>
      <c r="T48" s="1"/>
      <c r="U48" s="1"/>
      <c r="V48" s="1"/>
      <c r="W48" s="1"/>
      <c r="X48" s="1"/>
      <c r="Y48" s="1"/>
      <c r="Z48" s="1"/>
    </row>
    <row r="49" spans="1:26" ht="21" customHeight="1">
      <c r="A49" s="1"/>
      <c r="B49" s="18" t="s">
        <v>24</v>
      </c>
      <c r="C49" s="35" t="s">
        <v>130</v>
      </c>
      <c r="D49" s="35" t="s">
        <v>30</v>
      </c>
      <c r="E49" s="35" t="s">
        <v>33</v>
      </c>
      <c r="F49" s="35" t="s">
        <v>170</v>
      </c>
      <c r="G49" s="41" t="str">
        <f t="shared" si="3"/>
        <v>MB</v>
      </c>
      <c r="H49" s="28">
        <f t="shared" si="1"/>
        <v>66</v>
      </c>
      <c r="I49" s="30">
        <f t="shared" si="2"/>
        <v>924.00000000000011</v>
      </c>
      <c r="J49" s="31">
        <f>ZA*F</f>
        <v>440.00000000000006</v>
      </c>
      <c r="K49" s="32">
        <f>ZDD*F</f>
        <v>484.00000000000006</v>
      </c>
      <c r="L49" s="28">
        <v>0</v>
      </c>
      <c r="M49" s="28">
        <v>0</v>
      </c>
      <c r="N49" s="38">
        <v>0</v>
      </c>
      <c r="O49" s="28"/>
      <c r="P49" s="28"/>
      <c r="Q49" s="28"/>
      <c r="R49" s="28"/>
      <c r="S49" s="1"/>
      <c r="T49" s="1"/>
      <c r="U49" s="1"/>
      <c r="V49" s="1"/>
      <c r="W49" s="1"/>
      <c r="X49" s="1"/>
      <c r="Y49" s="1"/>
      <c r="Z49" s="1"/>
    </row>
    <row r="50" spans="1:26" ht="21" customHeight="1">
      <c r="A50" s="1"/>
      <c r="B50" s="18" t="s">
        <v>24</v>
      </c>
      <c r="C50" s="35" t="s">
        <v>48</v>
      </c>
      <c r="D50" s="35" t="s">
        <v>19</v>
      </c>
      <c r="E50" s="35" t="s">
        <v>84</v>
      </c>
      <c r="F50" s="35" t="s">
        <v>171</v>
      </c>
      <c r="G50" s="41" t="str">
        <f t="shared" si="3"/>
        <v>WI</v>
      </c>
      <c r="H50" s="28">
        <f t="shared" si="1"/>
        <v>67</v>
      </c>
      <c r="I50" s="30">
        <f t="shared" si="2"/>
        <v>911</v>
      </c>
      <c r="J50" s="31">
        <f>ZJ*F</f>
        <v>176</v>
      </c>
      <c r="K50" s="33">
        <f>ZM</f>
        <v>240</v>
      </c>
      <c r="L50" s="32">
        <f>ZV*F</f>
        <v>220.00000000000003</v>
      </c>
      <c r="M50" s="32">
        <f>ZX*F</f>
        <v>66</v>
      </c>
      <c r="N50" s="36">
        <f>ZAA</f>
        <v>110</v>
      </c>
      <c r="O50" s="32">
        <f>ZCC*F</f>
        <v>165</v>
      </c>
      <c r="P50" s="28"/>
      <c r="Q50" s="28"/>
      <c r="R50" s="28"/>
      <c r="S50" s="1"/>
      <c r="T50" s="1"/>
      <c r="U50" s="1"/>
      <c r="V50" s="1"/>
      <c r="W50" s="1"/>
      <c r="X50" s="1"/>
      <c r="Y50" s="1"/>
      <c r="Z50" s="1"/>
    </row>
    <row r="51" spans="1:26" ht="21" customHeight="1">
      <c r="A51" s="1"/>
      <c r="B51" s="18" t="s">
        <v>24</v>
      </c>
      <c r="C51" s="35" t="s">
        <v>69</v>
      </c>
      <c r="D51" s="35" t="s">
        <v>19</v>
      </c>
      <c r="E51" s="35" t="s">
        <v>33</v>
      </c>
      <c r="F51" s="35" t="s">
        <v>172</v>
      </c>
      <c r="G51" s="41" t="str">
        <f t="shared" si="3"/>
        <v>MB</v>
      </c>
      <c r="H51" s="28">
        <f t="shared" si="1"/>
        <v>68</v>
      </c>
      <c r="I51" s="30">
        <f t="shared" si="2"/>
        <v>792</v>
      </c>
      <c r="J51" s="31">
        <f>ZC*F</f>
        <v>82.5</v>
      </c>
      <c r="K51" s="32">
        <f>ZD*F</f>
        <v>71.5</v>
      </c>
      <c r="L51" s="32">
        <f>ZF*F</f>
        <v>297</v>
      </c>
      <c r="M51" s="32">
        <f>ZJ*F</f>
        <v>176</v>
      </c>
      <c r="N51" s="30">
        <f>ZCC*F</f>
        <v>165</v>
      </c>
      <c r="O51" s="28"/>
      <c r="P51" s="28"/>
      <c r="Q51" s="28"/>
      <c r="R51" s="28"/>
      <c r="S51" s="1"/>
      <c r="T51" s="1"/>
      <c r="U51" s="1"/>
      <c r="V51" s="1"/>
      <c r="W51" s="1"/>
      <c r="X51" s="1"/>
      <c r="Y51" s="1"/>
      <c r="Z51" s="1"/>
    </row>
    <row r="52" spans="1:26" ht="21" customHeight="1">
      <c r="A52" s="1"/>
      <c r="B52" s="18" t="s">
        <v>24</v>
      </c>
      <c r="C52" s="18" t="s">
        <v>29</v>
      </c>
      <c r="D52" s="21" t="s">
        <v>19</v>
      </c>
      <c r="E52" s="35" t="s">
        <v>84</v>
      </c>
      <c r="F52" s="24" t="s">
        <v>173</v>
      </c>
      <c r="G52" s="41" t="str">
        <f t="shared" si="3"/>
        <v>WI</v>
      </c>
      <c r="H52" s="28">
        <f t="shared" si="1"/>
        <v>69</v>
      </c>
      <c r="I52" s="30">
        <f t="shared" si="2"/>
        <v>786.5</v>
      </c>
      <c r="J52" s="31">
        <f>ZJ*F</f>
        <v>176</v>
      </c>
      <c r="K52" s="32">
        <f>ZR*F</f>
        <v>104.50000000000001</v>
      </c>
      <c r="L52" s="32">
        <f>ZV*F</f>
        <v>220.00000000000003</v>
      </c>
      <c r="M52" s="32">
        <f>ZAA*F</f>
        <v>121.00000000000001</v>
      </c>
      <c r="N52" s="30">
        <f>ZCC*F</f>
        <v>165</v>
      </c>
      <c r="O52" s="28"/>
      <c r="P52" s="28"/>
      <c r="Q52" s="28"/>
      <c r="R52" s="28"/>
      <c r="S52" s="1"/>
      <c r="T52" s="1"/>
      <c r="U52" s="1"/>
      <c r="V52" s="1"/>
      <c r="W52" s="1"/>
      <c r="X52" s="1"/>
      <c r="Y52" s="1"/>
      <c r="Z52" s="1"/>
    </row>
    <row r="53" spans="1:26" ht="21" customHeight="1">
      <c r="A53" s="1"/>
      <c r="B53" s="18" t="s">
        <v>24</v>
      </c>
      <c r="C53" s="35" t="s">
        <v>34</v>
      </c>
      <c r="D53" s="35" t="s">
        <v>19</v>
      </c>
      <c r="E53" s="35" t="s">
        <v>84</v>
      </c>
      <c r="F53" s="35" t="s">
        <v>174</v>
      </c>
      <c r="G53" s="41" t="str">
        <f t="shared" si="3"/>
        <v>WI</v>
      </c>
      <c r="H53" s="28">
        <f t="shared" si="1"/>
        <v>69</v>
      </c>
      <c r="I53" s="30">
        <f t="shared" si="2"/>
        <v>786.5</v>
      </c>
      <c r="J53" s="31">
        <f>ZJ*F</f>
        <v>176</v>
      </c>
      <c r="K53" s="32">
        <f>ZR*F</f>
        <v>104.50000000000001</v>
      </c>
      <c r="L53" s="32">
        <f>ZV*F</f>
        <v>220.00000000000003</v>
      </c>
      <c r="M53" s="32">
        <f>ZX*F</f>
        <v>66</v>
      </c>
      <c r="N53" s="30">
        <f>ZAA*F</f>
        <v>121.00000000000001</v>
      </c>
      <c r="O53" s="32">
        <f>ZCC*F</f>
        <v>165</v>
      </c>
      <c r="P53" s="28"/>
      <c r="Q53" s="28"/>
      <c r="R53" s="28"/>
      <c r="S53" s="1"/>
      <c r="T53" s="1"/>
      <c r="U53" s="1"/>
      <c r="V53" s="1"/>
      <c r="W53" s="1"/>
      <c r="X53" s="1"/>
      <c r="Y53" s="1"/>
      <c r="Z53" s="1"/>
    </row>
    <row r="54" spans="1:26" ht="21" customHeight="1">
      <c r="A54" s="1"/>
      <c r="B54" s="18" t="s">
        <v>24</v>
      </c>
      <c r="C54" s="35" t="s">
        <v>48</v>
      </c>
      <c r="D54" s="35" t="s">
        <v>19</v>
      </c>
      <c r="E54" s="35" t="s">
        <v>84</v>
      </c>
      <c r="F54" s="35" t="s">
        <v>175</v>
      </c>
      <c r="G54" s="41" t="str">
        <f t="shared" si="3"/>
        <v>WI</v>
      </c>
      <c r="H54" s="28">
        <f t="shared" si="1"/>
        <v>69</v>
      </c>
      <c r="I54" s="30">
        <f t="shared" si="2"/>
        <v>786.5</v>
      </c>
      <c r="J54" s="31">
        <f>ZB*F</f>
        <v>55.000000000000007</v>
      </c>
      <c r="K54" s="32">
        <f>ZC*F</f>
        <v>82.5</v>
      </c>
      <c r="L54" s="32">
        <f>ZD*F</f>
        <v>71.5</v>
      </c>
      <c r="M54" s="32">
        <f>ZR*F</f>
        <v>104.50000000000001</v>
      </c>
      <c r="N54" s="30">
        <f>ZV*F</f>
        <v>220.00000000000003</v>
      </c>
      <c r="O54" s="32">
        <f>ZX*F</f>
        <v>66</v>
      </c>
      <c r="P54" s="32">
        <f>ZCC*F</f>
        <v>165</v>
      </c>
      <c r="Q54" s="32">
        <f>ZJ*F</f>
        <v>176</v>
      </c>
      <c r="R54" s="32">
        <f>ZAA*F</f>
        <v>121.00000000000001</v>
      </c>
      <c r="S54" s="1"/>
      <c r="T54" s="1"/>
      <c r="U54" s="1"/>
      <c r="V54" s="1"/>
      <c r="W54" s="1"/>
      <c r="X54" s="1"/>
      <c r="Y54" s="1"/>
      <c r="Z54" s="1"/>
    </row>
    <row r="55" spans="1:26" ht="21" customHeight="1">
      <c r="A55" s="1"/>
      <c r="B55" s="18" t="s">
        <v>24</v>
      </c>
      <c r="C55" s="35" t="s">
        <v>48</v>
      </c>
      <c r="D55" s="21" t="s">
        <v>19</v>
      </c>
      <c r="E55" s="35" t="s">
        <v>84</v>
      </c>
      <c r="F55" s="24" t="s">
        <v>176</v>
      </c>
      <c r="G55" s="41" t="str">
        <f t="shared" si="3"/>
        <v>WI</v>
      </c>
      <c r="H55" s="28">
        <f t="shared" si="1"/>
        <v>69</v>
      </c>
      <c r="I55" s="30">
        <f t="shared" si="2"/>
        <v>786.5</v>
      </c>
      <c r="J55" s="31">
        <f>ZJ*F</f>
        <v>176</v>
      </c>
      <c r="K55" s="32">
        <f>ZV*F</f>
        <v>220.00000000000003</v>
      </c>
      <c r="L55" s="32">
        <f>ZX*F</f>
        <v>66</v>
      </c>
      <c r="M55" s="32">
        <f>ZAA*F</f>
        <v>121.00000000000001</v>
      </c>
      <c r="N55" s="30">
        <f>ZCC*F</f>
        <v>165</v>
      </c>
      <c r="O55" s="32">
        <f>ZR*F</f>
        <v>104.50000000000001</v>
      </c>
      <c r="P55" s="28"/>
      <c r="Q55" s="28"/>
      <c r="R55" s="28"/>
      <c r="S55" s="1"/>
      <c r="T55" s="1"/>
      <c r="U55" s="1"/>
      <c r="V55" s="1"/>
      <c r="W55" s="1"/>
      <c r="X55" s="1"/>
      <c r="Y55" s="1"/>
      <c r="Z55" s="1"/>
    </row>
    <row r="56" spans="1:26" ht="21" customHeight="1">
      <c r="A56" s="1"/>
      <c r="B56" s="18" t="s">
        <v>24</v>
      </c>
      <c r="C56" s="35" t="s">
        <v>29</v>
      </c>
      <c r="D56" s="35" t="s">
        <v>19</v>
      </c>
      <c r="E56" s="35" t="s">
        <v>84</v>
      </c>
      <c r="F56" s="35" t="s">
        <v>177</v>
      </c>
      <c r="G56" s="41" t="str">
        <f t="shared" si="3"/>
        <v>WI</v>
      </c>
      <c r="H56" s="28">
        <f t="shared" si="1"/>
        <v>73</v>
      </c>
      <c r="I56" s="30">
        <f t="shared" si="2"/>
        <v>766.5</v>
      </c>
      <c r="J56" s="31">
        <f>ZJ*F</f>
        <v>176</v>
      </c>
      <c r="K56" s="32">
        <f>ZR*F</f>
        <v>104.50000000000001</v>
      </c>
      <c r="L56" s="33">
        <f>ZV</f>
        <v>200</v>
      </c>
      <c r="M56" s="32">
        <f>ZX*F</f>
        <v>66</v>
      </c>
      <c r="N56" s="30">
        <f>ZAA*F</f>
        <v>121.00000000000001</v>
      </c>
      <c r="O56" s="32">
        <f>ZCC*F</f>
        <v>165</v>
      </c>
      <c r="P56" s="28"/>
      <c r="Q56" s="28"/>
      <c r="R56" s="28"/>
      <c r="S56" s="1"/>
      <c r="T56" s="1"/>
      <c r="U56" s="1"/>
      <c r="V56" s="1"/>
      <c r="W56" s="1"/>
      <c r="X56" s="1"/>
      <c r="Y56" s="1"/>
      <c r="Z56" s="1"/>
    </row>
    <row r="57" spans="1:26" ht="21" customHeight="1">
      <c r="A57" s="1"/>
      <c r="B57" s="18" t="s">
        <v>24</v>
      </c>
      <c r="C57" s="35" t="s">
        <v>69</v>
      </c>
      <c r="D57" s="35" t="s">
        <v>19</v>
      </c>
      <c r="E57" s="35" t="s">
        <v>33</v>
      </c>
      <c r="F57" s="35" t="s">
        <v>178</v>
      </c>
      <c r="G57" s="41" t="str">
        <f t="shared" si="3"/>
        <v>MB</v>
      </c>
      <c r="H57" s="28">
        <f t="shared" si="1"/>
        <v>74</v>
      </c>
      <c r="I57" s="30">
        <f t="shared" si="2"/>
        <v>764.5</v>
      </c>
      <c r="J57" s="31">
        <f>ZC*F</f>
        <v>82.5</v>
      </c>
      <c r="K57" s="32">
        <f>ZD*F</f>
        <v>71.5</v>
      </c>
      <c r="L57" s="32">
        <f>ZJ*F</f>
        <v>176</v>
      </c>
      <c r="M57" s="32">
        <f>ZV*F</f>
        <v>220.00000000000003</v>
      </c>
      <c r="N57" s="30">
        <f>ZX*F</f>
        <v>66</v>
      </c>
      <c r="O57" s="32">
        <f>ZAA*F</f>
        <v>121.00000000000001</v>
      </c>
      <c r="P57" s="32">
        <f>ZCC*F</f>
        <v>165</v>
      </c>
      <c r="Q57" s="28"/>
      <c r="R57" s="28"/>
      <c r="S57" s="1"/>
      <c r="T57" s="1"/>
      <c r="U57" s="1"/>
      <c r="V57" s="1"/>
      <c r="W57" s="1"/>
      <c r="X57" s="1"/>
      <c r="Y57" s="1"/>
      <c r="Z57" s="1"/>
    </row>
    <row r="58" spans="1:26" ht="21" customHeight="1">
      <c r="A58" s="1"/>
      <c r="B58" s="18" t="s">
        <v>24</v>
      </c>
      <c r="C58" s="35" t="s">
        <v>69</v>
      </c>
      <c r="D58" s="35" t="s">
        <v>19</v>
      </c>
      <c r="E58" s="35" t="s">
        <v>33</v>
      </c>
      <c r="F58" s="35" t="s">
        <v>179</v>
      </c>
      <c r="G58" s="41" t="str">
        <f t="shared" si="3"/>
        <v>MB</v>
      </c>
      <c r="H58" s="28">
        <f t="shared" si="1"/>
        <v>75</v>
      </c>
      <c r="I58" s="30">
        <f t="shared" si="2"/>
        <v>753.5</v>
      </c>
      <c r="J58" s="31">
        <f>ZD*F</f>
        <v>71.5</v>
      </c>
      <c r="K58" s="32">
        <f>ZJ*F</f>
        <v>176</v>
      </c>
      <c r="L58" s="32">
        <f>ZV*F</f>
        <v>220.00000000000003</v>
      </c>
      <c r="M58" s="32">
        <f>ZX*F</f>
        <v>66</v>
      </c>
      <c r="N58" s="30">
        <f>ZAA*F</f>
        <v>121.00000000000001</v>
      </c>
      <c r="O58" s="32">
        <f>ZCC*F</f>
        <v>165</v>
      </c>
      <c r="P58" s="28"/>
      <c r="Q58" s="28"/>
      <c r="R58" s="28"/>
      <c r="S58" s="1"/>
      <c r="T58" s="1"/>
      <c r="U58" s="1"/>
      <c r="V58" s="1"/>
      <c r="W58" s="1"/>
      <c r="X58" s="1"/>
      <c r="Y58" s="1"/>
      <c r="Z58" s="1"/>
    </row>
    <row r="59" spans="1:26" ht="21" customHeight="1">
      <c r="A59" s="1"/>
      <c r="B59" s="18" t="s">
        <v>24</v>
      </c>
      <c r="C59" s="35" t="s">
        <v>34</v>
      </c>
      <c r="D59" s="35" t="s">
        <v>19</v>
      </c>
      <c r="E59" s="35" t="s">
        <v>33</v>
      </c>
      <c r="F59" s="35" t="s">
        <v>180</v>
      </c>
      <c r="G59" s="41" t="str">
        <f t="shared" si="3"/>
        <v>MB</v>
      </c>
      <c r="H59" s="28">
        <f t="shared" si="1"/>
        <v>76</v>
      </c>
      <c r="I59" s="30">
        <f t="shared" si="2"/>
        <v>748</v>
      </c>
      <c r="J59" s="31">
        <f>ZJ*F</f>
        <v>176</v>
      </c>
      <c r="K59" s="32">
        <f>ZV*F</f>
        <v>220.00000000000003</v>
      </c>
      <c r="L59" s="32">
        <f>ZCC*F</f>
        <v>165</v>
      </c>
      <c r="M59" s="32">
        <f>ZAA*F</f>
        <v>121.00000000000001</v>
      </c>
      <c r="N59" s="30">
        <f>ZX*F</f>
        <v>66</v>
      </c>
      <c r="O59" s="28"/>
      <c r="P59" s="28"/>
      <c r="Q59" s="28"/>
      <c r="R59" s="28"/>
      <c r="S59" s="1"/>
      <c r="T59" s="1"/>
      <c r="U59" s="1"/>
      <c r="V59" s="1"/>
      <c r="W59" s="1"/>
      <c r="X59" s="1"/>
      <c r="Y59" s="1"/>
      <c r="Z59" s="1"/>
    </row>
    <row r="60" spans="1:26" ht="21" customHeight="1">
      <c r="A60" s="1"/>
      <c r="B60" s="18" t="s">
        <v>24</v>
      </c>
      <c r="C60" s="35" t="s">
        <v>34</v>
      </c>
      <c r="D60" s="35" t="s">
        <v>30</v>
      </c>
      <c r="E60" s="35" t="s">
        <v>84</v>
      </c>
      <c r="F60" s="35" t="s">
        <v>181</v>
      </c>
      <c r="G60" s="41" t="str">
        <f t="shared" si="3"/>
        <v>WI</v>
      </c>
      <c r="H60" s="28">
        <f t="shared" si="1"/>
        <v>77</v>
      </c>
      <c r="I60" s="30">
        <f t="shared" si="2"/>
        <v>701</v>
      </c>
      <c r="J60" s="37">
        <f>ZT</f>
        <v>250</v>
      </c>
      <c r="K60" s="18">
        <f>ZV*F</f>
        <v>220.00000000000003</v>
      </c>
      <c r="L60" s="32">
        <f>ZX*F</f>
        <v>66</v>
      </c>
      <c r="M60" s="32">
        <f>ZCC*F</f>
        <v>165</v>
      </c>
      <c r="N60" s="38">
        <v>0</v>
      </c>
      <c r="O60" s="28"/>
      <c r="P60" s="28"/>
      <c r="Q60" s="28"/>
      <c r="R60" s="28"/>
      <c r="S60" s="1"/>
      <c r="T60" s="1"/>
      <c r="U60" s="1"/>
      <c r="V60" s="1"/>
      <c r="W60" s="1"/>
      <c r="X60" s="1"/>
      <c r="Y60" s="1"/>
      <c r="Z60" s="1"/>
    </row>
    <row r="61" spans="1:26" ht="21" customHeight="1">
      <c r="A61" s="1"/>
      <c r="B61" s="18" t="s">
        <v>24</v>
      </c>
      <c r="C61" s="35" t="s">
        <v>130</v>
      </c>
      <c r="D61" s="35" t="s">
        <v>30</v>
      </c>
      <c r="E61" s="35" t="s">
        <v>84</v>
      </c>
      <c r="F61" s="35" t="s">
        <v>182</v>
      </c>
      <c r="G61" s="41" t="str">
        <f t="shared" si="3"/>
        <v>WI</v>
      </c>
      <c r="H61" s="28">
        <f t="shared" si="1"/>
        <v>78</v>
      </c>
      <c r="I61" s="30">
        <f t="shared" si="2"/>
        <v>671</v>
      </c>
      <c r="J61" s="31">
        <f>ZF*F</f>
        <v>297</v>
      </c>
      <c r="K61" s="32">
        <f>ZZ*F</f>
        <v>374.00000000000006</v>
      </c>
      <c r="L61" s="28">
        <v>0</v>
      </c>
      <c r="M61" s="28">
        <v>0</v>
      </c>
      <c r="N61" s="38">
        <v>0</v>
      </c>
      <c r="O61" s="28"/>
      <c r="P61" s="28"/>
      <c r="Q61" s="28"/>
      <c r="R61" s="28"/>
      <c r="S61" s="1"/>
      <c r="T61" s="1"/>
      <c r="U61" s="1"/>
      <c r="V61" s="1"/>
      <c r="W61" s="1"/>
      <c r="X61" s="1"/>
      <c r="Y61" s="1"/>
      <c r="Z61" s="1"/>
    </row>
    <row r="62" spans="1:26" ht="21" customHeight="1">
      <c r="A62" s="1"/>
      <c r="B62" s="18" t="s">
        <v>24</v>
      </c>
      <c r="C62" s="35" t="s">
        <v>34</v>
      </c>
      <c r="D62" s="21" t="s">
        <v>19</v>
      </c>
      <c r="E62" s="35" t="s">
        <v>84</v>
      </c>
      <c r="F62" s="24" t="s">
        <v>183</v>
      </c>
      <c r="G62" s="41" t="str">
        <f t="shared" si="3"/>
        <v>WI</v>
      </c>
      <c r="H62" s="28">
        <f t="shared" si="1"/>
        <v>79</v>
      </c>
      <c r="I62" s="30">
        <f t="shared" si="2"/>
        <v>667</v>
      </c>
      <c r="J62" s="37">
        <f>ZR</f>
        <v>95</v>
      </c>
      <c r="K62" s="32">
        <f>ZV*F</f>
        <v>220.00000000000003</v>
      </c>
      <c r="L62" s="32">
        <f>ZX*F</f>
        <v>66</v>
      </c>
      <c r="M62" s="32">
        <f>ZAA*F</f>
        <v>121.00000000000001</v>
      </c>
      <c r="N62" s="30">
        <f>ZCC*F</f>
        <v>165</v>
      </c>
      <c r="O62" s="28"/>
      <c r="P62" s="28"/>
      <c r="Q62" s="28"/>
      <c r="R62" s="28"/>
      <c r="S62" s="1"/>
      <c r="T62" s="1"/>
      <c r="U62" s="1"/>
      <c r="V62" s="1"/>
      <c r="W62" s="1"/>
      <c r="X62" s="1"/>
      <c r="Y62" s="1"/>
      <c r="Z62" s="1"/>
    </row>
    <row r="63" spans="1:26" ht="21" customHeight="1">
      <c r="A63" s="1"/>
      <c r="B63" s="18" t="s">
        <v>24</v>
      </c>
      <c r="C63" s="18" t="s">
        <v>48</v>
      </c>
      <c r="D63" s="21" t="s">
        <v>19</v>
      </c>
      <c r="E63" s="35" t="s">
        <v>84</v>
      </c>
      <c r="F63" s="24" t="s">
        <v>184</v>
      </c>
      <c r="G63" s="41" t="str">
        <f t="shared" si="3"/>
        <v>WI</v>
      </c>
      <c r="H63" s="28">
        <f t="shared" si="1"/>
        <v>80</v>
      </c>
      <c r="I63" s="30">
        <f t="shared" si="2"/>
        <v>645.5</v>
      </c>
      <c r="J63" s="31">
        <f>ZB*F</f>
        <v>55.000000000000007</v>
      </c>
      <c r="K63" s="33">
        <f>ZV</f>
        <v>200</v>
      </c>
      <c r="L63" s="32">
        <f>ZAA*F</f>
        <v>121.00000000000001</v>
      </c>
      <c r="M63" s="32">
        <f>ZCC*F</f>
        <v>165</v>
      </c>
      <c r="N63" s="30">
        <f>ZR*F</f>
        <v>104.50000000000001</v>
      </c>
      <c r="O63" s="28"/>
      <c r="P63" s="28"/>
      <c r="Q63" s="28"/>
      <c r="R63" s="28"/>
      <c r="S63" s="1"/>
      <c r="T63" s="1"/>
      <c r="U63" s="1"/>
      <c r="V63" s="1"/>
      <c r="W63" s="1"/>
      <c r="X63" s="1"/>
      <c r="Y63" s="1"/>
      <c r="Z63" s="1"/>
    </row>
    <row r="64" spans="1:26" ht="21" customHeight="1">
      <c r="A64" s="1"/>
      <c r="B64" s="18" t="s">
        <v>24</v>
      </c>
      <c r="C64" s="35" t="s">
        <v>69</v>
      </c>
      <c r="D64" s="35" t="s">
        <v>19</v>
      </c>
      <c r="E64" s="35" t="s">
        <v>33</v>
      </c>
      <c r="F64" s="35" t="s">
        <v>185</v>
      </c>
      <c r="G64" s="41" t="str">
        <f t="shared" si="3"/>
        <v>MB</v>
      </c>
      <c r="H64" s="28">
        <f t="shared" si="1"/>
        <v>81</v>
      </c>
      <c r="I64" s="30">
        <f t="shared" si="2"/>
        <v>627</v>
      </c>
      <c r="J64" s="31">
        <f>ZC*F</f>
        <v>82.5</v>
      </c>
      <c r="K64" s="32">
        <f>ZD*F</f>
        <v>71.5</v>
      </c>
      <c r="L64" s="32">
        <f>ZF*F</f>
        <v>297</v>
      </c>
      <c r="M64" s="32">
        <f>ZJ*F</f>
        <v>176</v>
      </c>
      <c r="N64" s="38">
        <v>0</v>
      </c>
      <c r="O64" s="28"/>
      <c r="P64" s="28"/>
      <c r="Q64" s="28"/>
      <c r="R64" s="28"/>
      <c r="S64" s="1"/>
      <c r="T64" s="1"/>
      <c r="U64" s="1"/>
      <c r="V64" s="1"/>
      <c r="W64" s="1"/>
      <c r="X64" s="1"/>
      <c r="Y64" s="1"/>
      <c r="Z64" s="1"/>
    </row>
    <row r="65" spans="1:26" ht="21" customHeight="1">
      <c r="A65" s="1"/>
      <c r="B65" s="18" t="s">
        <v>24</v>
      </c>
      <c r="C65" s="35" t="s">
        <v>34</v>
      </c>
      <c r="D65" s="35" t="s">
        <v>30</v>
      </c>
      <c r="E65" s="35" t="s">
        <v>84</v>
      </c>
      <c r="F65" s="35" t="s">
        <v>186</v>
      </c>
      <c r="G65" s="41" t="str">
        <f t="shared" si="3"/>
        <v>WB</v>
      </c>
      <c r="H65" s="28">
        <f t="shared" si="1"/>
        <v>82</v>
      </c>
      <c r="I65" s="30">
        <f t="shared" si="2"/>
        <v>561</v>
      </c>
      <c r="J65" s="31">
        <f>ZJ*F</f>
        <v>176</v>
      </c>
      <c r="K65" s="32">
        <f>ZV*F</f>
        <v>220.00000000000003</v>
      </c>
      <c r="L65" s="32">
        <f>ZCC*F</f>
        <v>165</v>
      </c>
      <c r="M65" s="28">
        <v>0</v>
      </c>
      <c r="N65" s="38">
        <v>0</v>
      </c>
      <c r="O65" s="28"/>
      <c r="P65" s="28"/>
      <c r="Q65" s="28"/>
      <c r="R65" s="28"/>
      <c r="S65" s="1"/>
      <c r="T65" s="1"/>
      <c r="U65" s="1"/>
      <c r="V65" s="1"/>
      <c r="W65" s="1"/>
      <c r="X65" s="1"/>
      <c r="Y65" s="1"/>
      <c r="Z65" s="1"/>
    </row>
    <row r="66" spans="1:26" ht="21" customHeight="1">
      <c r="A66" s="1"/>
      <c r="B66" s="18" t="s">
        <v>24</v>
      </c>
      <c r="C66" s="35" t="s">
        <v>34</v>
      </c>
      <c r="D66" s="35" t="s">
        <v>30</v>
      </c>
      <c r="E66" s="35" t="s">
        <v>84</v>
      </c>
      <c r="F66" s="35" t="s">
        <v>187</v>
      </c>
      <c r="G66" s="41" t="str">
        <f t="shared" si="3"/>
        <v>WB</v>
      </c>
      <c r="H66" s="28">
        <f t="shared" si="1"/>
        <v>83</v>
      </c>
      <c r="I66" s="30">
        <f t="shared" si="2"/>
        <v>495</v>
      </c>
      <c r="J66" s="31">
        <f>ZT*F</f>
        <v>275</v>
      </c>
      <c r="K66" s="32">
        <f>ZV*F</f>
        <v>220.00000000000003</v>
      </c>
      <c r="L66" s="28">
        <v>0</v>
      </c>
      <c r="M66" s="28">
        <v>0</v>
      </c>
      <c r="N66" s="38">
        <v>0</v>
      </c>
      <c r="O66" s="28"/>
      <c r="P66" s="28"/>
      <c r="Q66" s="28"/>
      <c r="R66" s="28"/>
      <c r="S66" s="1"/>
      <c r="T66" s="1"/>
      <c r="U66" s="1"/>
      <c r="V66" s="1"/>
      <c r="W66" s="1"/>
      <c r="X66" s="1"/>
      <c r="Y66" s="1"/>
      <c r="Z66" s="1"/>
    </row>
    <row r="67" spans="1:26" ht="21" customHeight="1">
      <c r="A67" s="1"/>
      <c r="B67" s="18" t="s">
        <v>24</v>
      </c>
      <c r="C67" s="35" t="s">
        <v>65</v>
      </c>
      <c r="D67" s="35" t="s">
        <v>19</v>
      </c>
      <c r="E67" s="35" t="s">
        <v>33</v>
      </c>
      <c r="F67" s="35" t="s">
        <v>188</v>
      </c>
      <c r="G67" s="41" t="str">
        <f t="shared" si="3"/>
        <v>MB</v>
      </c>
      <c r="H67" s="28">
        <f t="shared" si="1"/>
        <v>84</v>
      </c>
      <c r="I67" s="30">
        <f t="shared" si="2"/>
        <v>451</v>
      </c>
      <c r="J67" s="44">
        <f>ZCC*F</f>
        <v>165</v>
      </c>
      <c r="K67" s="32">
        <f>ZV*F</f>
        <v>220.00000000000003</v>
      </c>
      <c r="L67" s="32">
        <f>ZX*F</f>
        <v>66</v>
      </c>
      <c r="M67" s="28">
        <v>0</v>
      </c>
      <c r="N67" s="38">
        <v>0</v>
      </c>
      <c r="O67" s="28"/>
      <c r="P67" s="28"/>
      <c r="Q67" s="28"/>
      <c r="R67" s="28"/>
      <c r="S67" s="1"/>
      <c r="T67" s="1"/>
      <c r="U67" s="1"/>
      <c r="V67" s="1"/>
      <c r="W67" s="1"/>
      <c r="X67" s="1"/>
      <c r="Y67" s="1"/>
      <c r="Z67" s="1"/>
    </row>
    <row r="68" spans="1:26" ht="21" customHeight="1">
      <c r="A68" s="1"/>
      <c r="B68" s="18" t="s">
        <v>24</v>
      </c>
      <c r="C68" s="35" t="s">
        <v>65</v>
      </c>
      <c r="D68" s="35" t="s">
        <v>19</v>
      </c>
      <c r="E68" s="35" t="s">
        <v>84</v>
      </c>
      <c r="F68" s="35" t="s">
        <v>189</v>
      </c>
      <c r="G68" s="41" t="str">
        <f t="shared" si="3"/>
        <v>WB</v>
      </c>
      <c r="H68" s="28">
        <f t="shared" si="1"/>
        <v>85</v>
      </c>
      <c r="I68" s="30">
        <f t="shared" si="2"/>
        <v>231</v>
      </c>
      <c r="J68" s="31">
        <f>ZX*F</f>
        <v>66</v>
      </c>
      <c r="K68" s="45">
        <f>ZCC*F</f>
        <v>165</v>
      </c>
      <c r="L68" s="28">
        <v>0</v>
      </c>
      <c r="M68" s="28">
        <v>0</v>
      </c>
      <c r="N68" s="38">
        <v>0</v>
      </c>
      <c r="O68" s="28"/>
      <c r="P68" s="28"/>
      <c r="Q68" s="28"/>
      <c r="R68" s="28"/>
      <c r="S68" s="1"/>
      <c r="T68" s="1"/>
      <c r="U68" s="1"/>
      <c r="V68" s="1"/>
      <c r="W68" s="1"/>
      <c r="X68" s="1"/>
      <c r="Y68" s="1"/>
      <c r="Z68" s="1"/>
    </row>
    <row r="69" spans="1:26" ht="21" customHeight="1">
      <c r="A69" s="1"/>
      <c r="B69" s="18" t="s">
        <v>24</v>
      </c>
      <c r="C69" s="35" t="s">
        <v>130</v>
      </c>
      <c r="D69" s="35" t="s">
        <v>30</v>
      </c>
      <c r="E69" s="35" t="s">
        <v>84</v>
      </c>
      <c r="F69" s="35" t="s">
        <v>190</v>
      </c>
      <c r="G69" s="41" t="str">
        <f t="shared" si="3"/>
        <v>WB</v>
      </c>
      <c r="H69" s="28">
        <f t="shared" si="1"/>
        <v>86</v>
      </c>
      <c r="I69" s="30">
        <f t="shared" si="2"/>
        <v>176</v>
      </c>
      <c r="J69" s="46">
        <f>ZJ*F</f>
        <v>176</v>
      </c>
      <c r="K69" s="28">
        <v>0</v>
      </c>
      <c r="L69" s="28">
        <v>0</v>
      </c>
      <c r="M69" s="28">
        <v>0</v>
      </c>
      <c r="N69" s="38">
        <v>0</v>
      </c>
      <c r="O69" s="28"/>
      <c r="P69" s="28"/>
      <c r="Q69" s="28"/>
      <c r="R69" s="28"/>
      <c r="S69" s="1"/>
      <c r="T69" s="1"/>
      <c r="U69" s="1"/>
      <c r="V69" s="1"/>
      <c r="W69" s="1"/>
      <c r="X69" s="1"/>
      <c r="Y69" s="1"/>
      <c r="Z69" s="1"/>
    </row>
    <row r="70" spans="1:26" ht="21" customHeight="1">
      <c r="A70" s="1"/>
      <c r="B70" s="18" t="s">
        <v>24</v>
      </c>
      <c r="C70" s="35" t="s">
        <v>69</v>
      </c>
      <c r="D70" s="21" t="s">
        <v>30</v>
      </c>
      <c r="E70" s="35" t="s">
        <v>33</v>
      </c>
      <c r="F70" s="24" t="s">
        <v>191</v>
      </c>
      <c r="G70" s="41" t="str">
        <f t="shared" si="3"/>
        <v>MB</v>
      </c>
      <c r="H70" s="28">
        <f t="shared" si="1"/>
        <v>87</v>
      </c>
      <c r="I70" s="30">
        <f t="shared" si="2"/>
        <v>165</v>
      </c>
      <c r="J70" s="31">
        <f>ZCC*F</f>
        <v>165</v>
      </c>
      <c r="K70" s="28">
        <v>0</v>
      </c>
      <c r="L70" s="28">
        <v>0</v>
      </c>
      <c r="M70" s="28">
        <v>0</v>
      </c>
      <c r="N70" s="38">
        <v>0</v>
      </c>
      <c r="O70" s="28"/>
      <c r="P70" s="28"/>
      <c r="Q70" s="28"/>
      <c r="R70" s="28"/>
      <c r="S70" s="1"/>
      <c r="T70" s="1"/>
      <c r="U70" s="1"/>
      <c r="V70" s="1"/>
      <c r="W70" s="1"/>
      <c r="X70" s="1"/>
      <c r="Y70" s="1"/>
      <c r="Z70" s="1"/>
    </row>
    <row r="71" spans="1:26" ht="21" customHeight="1">
      <c r="A71" s="1"/>
      <c r="B71" s="18" t="s">
        <v>24</v>
      </c>
      <c r="C71" s="35" t="s">
        <v>29</v>
      </c>
      <c r="D71" s="35" t="s">
        <v>16</v>
      </c>
      <c r="E71" s="35" t="s">
        <v>33</v>
      </c>
      <c r="F71" s="35" t="s">
        <v>192</v>
      </c>
      <c r="G71" s="47" t="s">
        <v>28</v>
      </c>
      <c r="H71" s="28">
        <f t="shared" si="1"/>
        <v>4</v>
      </c>
      <c r="I71" s="30">
        <f t="shared" si="2"/>
        <v>3436</v>
      </c>
      <c r="J71" s="31">
        <f>ZE*F</f>
        <v>352</v>
      </c>
      <c r="K71" s="32">
        <f>ZG*F</f>
        <v>462.00000000000006</v>
      </c>
      <c r="L71" s="32">
        <f>ZH*F</f>
        <v>726.00000000000011</v>
      </c>
      <c r="M71" s="33">
        <f>ZI</f>
        <v>730</v>
      </c>
      <c r="N71" s="30">
        <f>ZK*F</f>
        <v>638</v>
      </c>
      <c r="O71" s="32">
        <f>ZN*F</f>
        <v>605</v>
      </c>
      <c r="P71" s="32">
        <f>ZY*F</f>
        <v>737.00000000000011</v>
      </c>
      <c r="Q71" s="28"/>
      <c r="R71" s="28"/>
      <c r="S71" s="1"/>
      <c r="T71" s="1"/>
      <c r="U71" s="1"/>
      <c r="V71" s="1"/>
      <c r="W71" s="1"/>
      <c r="X71" s="1"/>
      <c r="Y71" s="1"/>
      <c r="Z71" s="1"/>
    </row>
    <row r="72" spans="1:26" ht="21" customHeight="1">
      <c r="A72" s="1"/>
      <c r="B72" s="18" t="s">
        <v>24</v>
      </c>
      <c r="C72" s="18" t="s">
        <v>193</v>
      </c>
      <c r="D72" s="21" t="s">
        <v>16</v>
      </c>
      <c r="E72" s="35" t="s">
        <v>33</v>
      </c>
      <c r="F72" s="24" t="s">
        <v>194</v>
      </c>
      <c r="G72" s="41" t="str">
        <f t="shared" ref="G72:G100" si="4">IF(E72=M,IF(I72&lt;=MBP,MB,IF(I72&lt;=MIP,MI,MA)),IF(E72=W,IF(I72&lt;=WBP,WB,IF(I72&lt;=WIP,WI,WA))))</f>
        <v>MA</v>
      </c>
      <c r="H72" s="28">
        <f t="shared" si="1"/>
        <v>11</v>
      </c>
      <c r="I72" s="30">
        <f t="shared" si="2"/>
        <v>3014</v>
      </c>
      <c r="J72" s="31">
        <f>ZH*F</f>
        <v>726.00000000000011</v>
      </c>
      <c r="K72" s="45">
        <f>ZK*F</f>
        <v>638</v>
      </c>
      <c r="L72" s="32">
        <f>ZN*F</f>
        <v>605</v>
      </c>
      <c r="M72" s="32">
        <f>ZP*F</f>
        <v>550</v>
      </c>
      <c r="N72" s="30">
        <f>ZQ*F</f>
        <v>495.00000000000006</v>
      </c>
      <c r="O72" s="32">
        <f>ZS*F</f>
        <v>385.00000000000006</v>
      </c>
      <c r="P72" s="18">
        <v>0</v>
      </c>
      <c r="Q72" s="28"/>
      <c r="R72" s="28"/>
      <c r="S72" s="1"/>
      <c r="T72" s="1"/>
      <c r="U72" s="1"/>
      <c r="V72" s="1"/>
      <c r="W72" s="1"/>
      <c r="X72" s="1"/>
      <c r="Y72" s="1"/>
      <c r="Z72" s="1"/>
    </row>
    <row r="73" spans="1:26" ht="21" customHeight="1">
      <c r="A73" s="1"/>
      <c r="B73" s="18" t="s">
        <v>24</v>
      </c>
      <c r="C73" s="18" t="s">
        <v>29</v>
      </c>
      <c r="D73" s="21" t="s">
        <v>16</v>
      </c>
      <c r="E73" s="35" t="s">
        <v>33</v>
      </c>
      <c r="F73" s="24" t="s">
        <v>195</v>
      </c>
      <c r="G73" s="41" t="str">
        <f t="shared" si="4"/>
        <v>MA</v>
      </c>
      <c r="H73" s="28">
        <f t="shared" si="1"/>
        <v>13</v>
      </c>
      <c r="I73" s="30">
        <f t="shared" si="2"/>
        <v>2870</v>
      </c>
      <c r="J73" s="31">
        <f>ZK*F</f>
        <v>638</v>
      </c>
      <c r="K73" s="45">
        <f>ZN*F</f>
        <v>605</v>
      </c>
      <c r="L73" s="32">
        <f>ZO*F</f>
        <v>473.00000000000006</v>
      </c>
      <c r="M73" s="33">
        <f>ZY</f>
        <v>670</v>
      </c>
      <c r="N73" s="30">
        <f>ZDD*F</f>
        <v>484.00000000000006</v>
      </c>
      <c r="O73" s="28"/>
      <c r="P73" s="28"/>
      <c r="Q73" s="28"/>
      <c r="R73" s="28"/>
      <c r="S73" s="1"/>
      <c r="T73" s="1"/>
      <c r="U73" s="1"/>
      <c r="V73" s="1"/>
      <c r="W73" s="1"/>
      <c r="X73" s="1"/>
      <c r="Y73" s="1"/>
      <c r="Z73" s="1"/>
    </row>
    <row r="74" spans="1:26" ht="21" customHeight="1">
      <c r="A74" s="1"/>
      <c r="B74" s="18" t="s">
        <v>24</v>
      </c>
      <c r="C74" s="35" t="s">
        <v>29</v>
      </c>
      <c r="D74" s="35" t="s">
        <v>30</v>
      </c>
      <c r="E74" s="35" t="s">
        <v>33</v>
      </c>
      <c r="F74" s="24" t="s">
        <v>196</v>
      </c>
      <c r="G74" s="41" t="str">
        <f t="shared" si="4"/>
        <v>MB</v>
      </c>
      <c r="H74" s="28">
        <f t="shared" si="1"/>
        <v>88</v>
      </c>
      <c r="I74" s="30">
        <f t="shared" si="2"/>
        <v>0</v>
      </c>
      <c r="J74" s="48">
        <v>0</v>
      </c>
      <c r="K74" s="49">
        <v>0</v>
      </c>
      <c r="L74" s="28">
        <v>0</v>
      </c>
      <c r="M74" s="28">
        <v>0</v>
      </c>
      <c r="N74" s="38">
        <v>0</v>
      </c>
      <c r="O74" s="28"/>
      <c r="P74" s="28"/>
      <c r="Q74" s="28"/>
      <c r="R74" s="28"/>
      <c r="S74" s="1"/>
      <c r="T74" s="1"/>
      <c r="U74" s="1"/>
      <c r="V74" s="1"/>
      <c r="W74" s="1"/>
      <c r="X74" s="1"/>
      <c r="Y74" s="1"/>
      <c r="Z74" s="1"/>
    </row>
    <row r="75" spans="1:26" ht="21" customHeight="1">
      <c r="A75" s="1"/>
      <c r="B75" s="18" t="s">
        <v>24</v>
      </c>
      <c r="C75" s="18" t="s">
        <v>69</v>
      </c>
      <c r="D75" s="21" t="s">
        <v>16</v>
      </c>
      <c r="E75" s="35" t="s">
        <v>33</v>
      </c>
      <c r="F75" s="24" t="s">
        <v>197</v>
      </c>
      <c r="G75" s="41" t="str">
        <f t="shared" si="4"/>
        <v>MB</v>
      </c>
      <c r="H75" s="28">
        <f t="shared" si="1"/>
        <v>88</v>
      </c>
      <c r="I75" s="30">
        <f t="shared" si="2"/>
        <v>0</v>
      </c>
      <c r="J75" s="50">
        <v>0</v>
      </c>
      <c r="K75" s="49">
        <v>0</v>
      </c>
      <c r="L75" s="28">
        <v>0</v>
      </c>
      <c r="M75" s="28">
        <v>0</v>
      </c>
      <c r="N75" s="38">
        <v>0</v>
      </c>
      <c r="O75" s="28"/>
      <c r="P75" s="28"/>
      <c r="Q75" s="28"/>
      <c r="R75" s="28"/>
      <c r="S75" s="1"/>
      <c r="T75" s="1"/>
      <c r="U75" s="1"/>
      <c r="V75" s="1"/>
      <c r="W75" s="1"/>
      <c r="X75" s="1"/>
      <c r="Y75" s="1"/>
      <c r="Z75" s="1"/>
    </row>
    <row r="76" spans="1:26" ht="21" customHeight="1">
      <c r="A76" s="1"/>
      <c r="B76" s="18" t="s">
        <v>24</v>
      </c>
      <c r="C76" s="35" t="s">
        <v>69</v>
      </c>
      <c r="D76" s="35" t="s">
        <v>16</v>
      </c>
      <c r="E76" s="35" t="s">
        <v>33</v>
      </c>
      <c r="F76" s="24" t="s">
        <v>198</v>
      </c>
      <c r="G76" s="41" t="str">
        <f t="shared" si="4"/>
        <v>MA</v>
      </c>
      <c r="H76" s="28">
        <f t="shared" si="1"/>
        <v>19</v>
      </c>
      <c r="I76" s="51">
        <f t="shared" si="2"/>
        <v>2505.0000000000005</v>
      </c>
      <c r="J76" s="31">
        <f>ZG*F</f>
        <v>462.00000000000006</v>
      </c>
      <c r="K76" s="45">
        <f>ZH*F</f>
        <v>726.00000000000011</v>
      </c>
      <c r="L76" s="33">
        <f>ZK</f>
        <v>580</v>
      </c>
      <c r="M76" s="32">
        <f>ZY*F</f>
        <v>737.00000000000011</v>
      </c>
      <c r="N76" s="38">
        <v>0</v>
      </c>
      <c r="O76" s="28"/>
      <c r="P76" s="28"/>
      <c r="Q76" s="28"/>
      <c r="R76" s="28"/>
      <c r="S76" s="1"/>
      <c r="T76" s="1"/>
      <c r="U76" s="1"/>
      <c r="V76" s="1"/>
      <c r="W76" s="1"/>
      <c r="X76" s="1"/>
      <c r="Y76" s="1"/>
      <c r="Z76" s="1"/>
    </row>
    <row r="77" spans="1:26" ht="21" customHeight="1">
      <c r="A77" s="1"/>
      <c r="B77" s="18" t="s">
        <v>24</v>
      </c>
      <c r="C77" s="35" t="s">
        <v>29</v>
      </c>
      <c r="D77" s="35" t="s">
        <v>30</v>
      </c>
      <c r="E77" s="35" t="s">
        <v>33</v>
      </c>
      <c r="F77" s="35" t="s">
        <v>199</v>
      </c>
      <c r="G77" s="41" t="str">
        <f t="shared" si="4"/>
        <v>MB</v>
      </c>
      <c r="H77" s="28">
        <f t="shared" si="1"/>
        <v>88</v>
      </c>
      <c r="I77" s="30">
        <f t="shared" si="2"/>
        <v>0</v>
      </c>
      <c r="J77" s="52">
        <v>0</v>
      </c>
      <c r="K77" s="49">
        <v>0</v>
      </c>
      <c r="L77" s="28">
        <v>0</v>
      </c>
      <c r="M77" s="28">
        <v>0</v>
      </c>
      <c r="N77" s="38">
        <v>0</v>
      </c>
      <c r="O77" s="28"/>
      <c r="P77" s="28"/>
      <c r="Q77" s="28"/>
      <c r="R77" s="28"/>
      <c r="S77" s="1"/>
      <c r="T77" s="1"/>
      <c r="U77" s="1"/>
      <c r="V77" s="1"/>
      <c r="W77" s="1"/>
      <c r="X77" s="1"/>
      <c r="Y77" s="1"/>
      <c r="Z77" s="1"/>
    </row>
    <row r="78" spans="1:26" ht="21" customHeight="1">
      <c r="A78" s="1"/>
      <c r="B78" s="18" t="s">
        <v>24</v>
      </c>
      <c r="C78" s="35" t="s">
        <v>200</v>
      </c>
      <c r="D78" s="35" t="s">
        <v>16</v>
      </c>
      <c r="E78" s="35" t="s">
        <v>33</v>
      </c>
      <c r="F78" s="35" t="s">
        <v>201</v>
      </c>
      <c r="G78" s="41" t="str">
        <f t="shared" si="4"/>
        <v>MA</v>
      </c>
      <c r="H78" s="28">
        <f t="shared" si="1"/>
        <v>14</v>
      </c>
      <c r="I78" s="30">
        <f t="shared" si="2"/>
        <v>2848</v>
      </c>
      <c r="J78" s="31">
        <f>ZK*F</f>
        <v>638</v>
      </c>
      <c r="K78" s="45">
        <f>ZN*F</f>
        <v>605</v>
      </c>
      <c r="L78" s="32">
        <f>ZV*F</f>
        <v>220.00000000000003</v>
      </c>
      <c r="M78" s="33">
        <f>ZY</f>
        <v>670</v>
      </c>
      <c r="N78" s="30">
        <f>ZBB*F</f>
        <v>451.00000000000006</v>
      </c>
      <c r="O78" s="32">
        <f>ZDD*F</f>
        <v>484.00000000000006</v>
      </c>
      <c r="P78" s="28"/>
      <c r="Q78" s="28"/>
      <c r="R78" s="28"/>
      <c r="S78" s="1"/>
      <c r="T78" s="1"/>
      <c r="U78" s="1"/>
      <c r="V78" s="1"/>
      <c r="W78" s="1"/>
      <c r="X78" s="1"/>
      <c r="Y78" s="1"/>
      <c r="Z78" s="1"/>
    </row>
    <row r="79" spans="1:26" ht="21" customHeight="1">
      <c r="A79" s="1"/>
      <c r="B79" s="18" t="s">
        <v>24</v>
      </c>
      <c r="C79" s="35" t="s">
        <v>130</v>
      </c>
      <c r="D79" s="35" t="s">
        <v>30</v>
      </c>
      <c r="E79" s="35" t="s">
        <v>33</v>
      </c>
      <c r="F79" s="35" t="s">
        <v>202</v>
      </c>
      <c r="G79" s="41" t="str">
        <f t="shared" si="4"/>
        <v>MB</v>
      </c>
      <c r="H79" s="28">
        <f t="shared" si="1"/>
        <v>88</v>
      </c>
      <c r="I79" s="30">
        <f t="shared" si="2"/>
        <v>0</v>
      </c>
      <c r="J79" s="48">
        <v>0</v>
      </c>
      <c r="K79" s="49">
        <v>0</v>
      </c>
      <c r="L79" s="28">
        <v>0</v>
      </c>
      <c r="M79" s="28">
        <v>0</v>
      </c>
      <c r="N79" s="38">
        <v>0</v>
      </c>
      <c r="O79" s="28"/>
      <c r="P79" s="28"/>
      <c r="Q79" s="28"/>
      <c r="R79" s="28"/>
      <c r="S79" s="1"/>
      <c r="T79" s="1"/>
      <c r="U79" s="1"/>
      <c r="V79" s="1"/>
      <c r="W79" s="1"/>
      <c r="X79" s="1"/>
      <c r="Y79" s="1"/>
      <c r="Z79" s="1"/>
    </row>
    <row r="80" spans="1:26" ht="21" customHeight="1">
      <c r="A80" s="1"/>
      <c r="B80" s="18" t="s">
        <v>24</v>
      </c>
      <c r="C80" s="35" t="s">
        <v>203</v>
      </c>
      <c r="D80" s="35" t="s">
        <v>16</v>
      </c>
      <c r="E80" s="35" t="s">
        <v>33</v>
      </c>
      <c r="F80" s="35" t="s">
        <v>204</v>
      </c>
      <c r="G80" s="41" t="str">
        <f t="shared" si="4"/>
        <v>MA</v>
      </c>
      <c r="H80" s="28">
        <f t="shared" si="1"/>
        <v>15</v>
      </c>
      <c r="I80" s="30">
        <f t="shared" si="2"/>
        <v>2574</v>
      </c>
      <c r="J80" s="31">
        <f>ZE*F</f>
        <v>352</v>
      </c>
      <c r="K80" s="45">
        <f>ZK*F</f>
        <v>638</v>
      </c>
      <c r="L80" s="32">
        <f>ZN*F</f>
        <v>605</v>
      </c>
      <c r="M80" s="32">
        <f>ZO*F</f>
        <v>473.00000000000006</v>
      </c>
      <c r="N80" s="30">
        <f>ZZ*F</f>
        <v>374.00000000000006</v>
      </c>
      <c r="O80" s="32">
        <f>ZCC*F</f>
        <v>165</v>
      </c>
      <c r="P80" s="32">
        <f>ZDD*F</f>
        <v>484.00000000000006</v>
      </c>
      <c r="Q80" s="28"/>
      <c r="R80" s="28"/>
      <c r="S80" s="1"/>
      <c r="T80" s="1"/>
      <c r="U80" s="1"/>
      <c r="V80" s="1"/>
      <c r="W80" s="1"/>
      <c r="X80" s="1"/>
      <c r="Y80" s="1"/>
      <c r="Z80" s="1"/>
    </row>
    <row r="81" spans="1:26" ht="21" customHeight="1">
      <c r="A81" s="1"/>
      <c r="B81" s="18" t="s">
        <v>24</v>
      </c>
      <c r="C81" s="35" t="s">
        <v>34</v>
      </c>
      <c r="D81" s="35" t="s">
        <v>16</v>
      </c>
      <c r="E81" s="35" t="s">
        <v>33</v>
      </c>
      <c r="F81" s="35" t="s">
        <v>205</v>
      </c>
      <c r="G81" s="41" t="str">
        <f t="shared" si="4"/>
        <v>MA</v>
      </c>
      <c r="H81" s="28">
        <f t="shared" si="1"/>
        <v>2</v>
      </c>
      <c r="I81" s="30">
        <f t="shared" si="2"/>
        <v>3551</v>
      </c>
      <c r="J81" s="31">
        <f>ZH*F</f>
        <v>726.00000000000011</v>
      </c>
      <c r="K81" s="53">
        <f>ZI</f>
        <v>730</v>
      </c>
      <c r="L81" s="32">
        <f>ZK*F</f>
        <v>638</v>
      </c>
      <c r="M81" s="32">
        <f>ZN*F</f>
        <v>605</v>
      </c>
      <c r="N81" s="36">
        <f>ZU</f>
        <v>720</v>
      </c>
      <c r="O81" s="32">
        <f>ZW*F</f>
        <v>407.00000000000006</v>
      </c>
      <c r="P81" s="32">
        <f>ZY*F</f>
        <v>737.00000000000011</v>
      </c>
      <c r="Q81" s="32">
        <f>ZAA*F</f>
        <v>121.00000000000001</v>
      </c>
      <c r="R81" s="32">
        <f>ZBB*F</f>
        <v>451.00000000000006</v>
      </c>
      <c r="S81" s="54">
        <f>ZCC*F</f>
        <v>165</v>
      </c>
      <c r="T81" s="54">
        <f>ZDD*F</f>
        <v>484.00000000000006</v>
      </c>
      <c r="U81" s="1"/>
      <c r="V81" s="1"/>
      <c r="W81" s="1"/>
      <c r="X81" s="1"/>
      <c r="Y81" s="1"/>
      <c r="Z81" s="1"/>
    </row>
    <row r="82" spans="1:26" ht="21" customHeight="1">
      <c r="A82" s="1"/>
      <c r="B82" s="18" t="s">
        <v>24</v>
      </c>
      <c r="C82" s="35" t="s">
        <v>34</v>
      </c>
      <c r="D82" s="35" t="s">
        <v>16</v>
      </c>
      <c r="E82" s="35" t="s">
        <v>33</v>
      </c>
      <c r="F82" s="35" t="s">
        <v>206</v>
      </c>
      <c r="G82" s="41" t="str">
        <f t="shared" si="4"/>
        <v>MA</v>
      </c>
      <c r="H82" s="28">
        <f t="shared" si="1"/>
        <v>9</v>
      </c>
      <c r="I82" s="30">
        <f t="shared" si="2"/>
        <v>3123</v>
      </c>
      <c r="J82" s="31">
        <f>ZF*F</f>
        <v>297</v>
      </c>
      <c r="K82" s="45">
        <f>ZG*F</f>
        <v>462.00000000000006</v>
      </c>
      <c r="L82" s="33">
        <f>ZH</f>
        <v>660</v>
      </c>
      <c r="M82" s="32">
        <f>ZK*F</f>
        <v>638</v>
      </c>
      <c r="N82" s="30">
        <f>ZN*F</f>
        <v>605</v>
      </c>
      <c r="O82" s="32">
        <f>ZP*F</f>
        <v>550</v>
      </c>
      <c r="P82" s="33">
        <f>ZY</f>
        <v>670</v>
      </c>
      <c r="Q82" s="28"/>
      <c r="R82" s="28"/>
      <c r="S82" s="1"/>
      <c r="T82" s="1"/>
      <c r="U82" s="1"/>
      <c r="V82" s="1"/>
      <c r="W82" s="1"/>
      <c r="X82" s="1"/>
      <c r="Y82" s="1"/>
      <c r="Z82" s="1"/>
    </row>
    <row r="83" spans="1:26" ht="21" customHeight="1">
      <c r="A83" s="1"/>
      <c r="B83" s="18" t="s">
        <v>24</v>
      </c>
      <c r="C83" s="35" t="s">
        <v>34</v>
      </c>
      <c r="D83" s="35" t="s">
        <v>16</v>
      </c>
      <c r="E83" s="35" t="s">
        <v>33</v>
      </c>
      <c r="F83" s="35" t="s">
        <v>207</v>
      </c>
      <c r="G83" s="41" t="str">
        <f t="shared" si="4"/>
        <v>MA</v>
      </c>
      <c r="H83" s="28">
        <f t="shared" si="1"/>
        <v>7</v>
      </c>
      <c r="I83" s="30">
        <f t="shared" si="2"/>
        <v>3249</v>
      </c>
      <c r="J83" s="31">
        <f>ZH*F</f>
        <v>726.00000000000011</v>
      </c>
      <c r="K83" s="53">
        <f>ZI</f>
        <v>730</v>
      </c>
      <c r="L83" s="32">
        <f>ZK*F</f>
        <v>638</v>
      </c>
      <c r="M83" s="32">
        <f>ZN*F</f>
        <v>605</v>
      </c>
      <c r="N83" s="30">
        <f>ZO*F</f>
        <v>473.00000000000006</v>
      </c>
      <c r="O83" s="32">
        <f>ZP*F</f>
        <v>550</v>
      </c>
      <c r="P83" s="33">
        <f>ZBB</f>
        <v>410</v>
      </c>
      <c r="Q83" s="32">
        <f>ZDD*F</f>
        <v>484.00000000000006</v>
      </c>
      <c r="R83" s="28"/>
      <c r="S83" s="1"/>
      <c r="T83" s="1"/>
      <c r="U83" s="1"/>
      <c r="V83" s="1"/>
      <c r="W83" s="1"/>
      <c r="X83" s="1"/>
      <c r="Y83" s="1"/>
      <c r="Z83" s="1"/>
    </row>
    <row r="84" spans="1:26" ht="21" customHeight="1">
      <c r="A84" s="1"/>
      <c r="B84" s="18" t="s">
        <v>24</v>
      </c>
      <c r="C84" s="35" t="s">
        <v>29</v>
      </c>
      <c r="D84" s="35" t="s">
        <v>16</v>
      </c>
      <c r="E84" s="35" t="s">
        <v>33</v>
      </c>
      <c r="F84" s="35" t="s">
        <v>208</v>
      </c>
      <c r="G84" s="41" t="str">
        <f t="shared" si="4"/>
        <v>MI</v>
      </c>
      <c r="H84" s="28">
        <f t="shared" si="1"/>
        <v>37</v>
      </c>
      <c r="I84" s="30">
        <f t="shared" si="2"/>
        <v>1683</v>
      </c>
      <c r="J84" s="37">
        <f>ZH</f>
        <v>660</v>
      </c>
      <c r="K84" s="45">
        <f>ZK*F</f>
        <v>638</v>
      </c>
      <c r="L84" s="32">
        <f>ZS*F</f>
        <v>385.00000000000006</v>
      </c>
      <c r="M84" s="28">
        <v>0</v>
      </c>
      <c r="N84" s="38">
        <v>0</v>
      </c>
      <c r="O84" s="28"/>
      <c r="P84" s="28"/>
      <c r="Q84" s="28"/>
      <c r="R84" s="28"/>
      <c r="S84" s="1"/>
      <c r="T84" s="1"/>
      <c r="U84" s="1"/>
      <c r="V84" s="1"/>
      <c r="W84" s="1"/>
      <c r="X84" s="1"/>
      <c r="Y84" s="1"/>
      <c r="Z84" s="1"/>
    </row>
    <row r="85" spans="1:26" ht="21" customHeight="1">
      <c r="A85" s="1"/>
      <c r="B85" s="18" t="s">
        <v>24</v>
      </c>
      <c r="C85" s="35" t="s">
        <v>48</v>
      </c>
      <c r="D85" s="35" t="s">
        <v>16</v>
      </c>
      <c r="E85" s="35" t="s">
        <v>33</v>
      </c>
      <c r="F85" s="35" t="s">
        <v>209</v>
      </c>
      <c r="G85" s="41" t="str">
        <f t="shared" si="4"/>
        <v>MA</v>
      </c>
      <c r="H85" s="28">
        <f t="shared" si="1"/>
        <v>20</v>
      </c>
      <c r="I85" s="30">
        <f t="shared" si="2"/>
        <v>2453</v>
      </c>
      <c r="J85" s="31">
        <f>ZE*F</f>
        <v>352</v>
      </c>
      <c r="K85" s="45">
        <f>ZF*F</f>
        <v>297</v>
      </c>
      <c r="L85" s="32">
        <f>ZK*F</f>
        <v>638</v>
      </c>
      <c r="M85" s="32">
        <f>ZP*F</f>
        <v>550</v>
      </c>
      <c r="N85" s="30">
        <f>ZBB*F</f>
        <v>451.00000000000006</v>
      </c>
      <c r="O85" s="32">
        <f>ZG*F</f>
        <v>462.00000000000006</v>
      </c>
      <c r="P85" s="28"/>
      <c r="Q85" s="28"/>
      <c r="R85" s="28"/>
      <c r="S85" s="1"/>
      <c r="T85" s="1"/>
      <c r="U85" s="1"/>
      <c r="V85" s="1"/>
      <c r="W85" s="1"/>
      <c r="X85" s="1"/>
      <c r="Y85" s="1"/>
      <c r="Z85" s="1"/>
    </row>
    <row r="86" spans="1:26" ht="21" customHeight="1">
      <c r="A86" s="1"/>
      <c r="B86" s="18" t="s">
        <v>24</v>
      </c>
      <c r="C86" s="35" t="s">
        <v>34</v>
      </c>
      <c r="D86" s="35" t="s">
        <v>16</v>
      </c>
      <c r="E86" s="35" t="s">
        <v>33</v>
      </c>
      <c r="F86" s="35" t="s">
        <v>210</v>
      </c>
      <c r="G86" s="41" t="str">
        <f t="shared" si="4"/>
        <v>MA</v>
      </c>
      <c r="H86" s="28">
        <f t="shared" si="1"/>
        <v>6</v>
      </c>
      <c r="I86" s="30">
        <f t="shared" si="2"/>
        <v>3311</v>
      </c>
      <c r="J86" s="31">
        <f>ZH*F</f>
        <v>726.00000000000011</v>
      </c>
      <c r="K86" s="53">
        <f>ZI</f>
        <v>730</v>
      </c>
      <c r="L86" s="33">
        <f>ZK</f>
        <v>580</v>
      </c>
      <c r="M86" s="32">
        <f>ZN*F</f>
        <v>605</v>
      </c>
      <c r="N86" s="30">
        <f>ZP*F</f>
        <v>550</v>
      </c>
      <c r="O86" s="33">
        <f>ZY</f>
        <v>670</v>
      </c>
      <c r="P86" s="32">
        <f>ZCC*F</f>
        <v>165</v>
      </c>
      <c r="Q86" s="28"/>
      <c r="R86" s="28"/>
      <c r="S86" s="1"/>
      <c r="T86" s="1"/>
      <c r="U86" s="1"/>
      <c r="V86" s="1"/>
      <c r="W86" s="1"/>
      <c r="X86" s="1"/>
      <c r="Y86" s="1"/>
      <c r="Z86" s="1"/>
    </row>
    <row r="87" spans="1:26" ht="21" customHeight="1">
      <c r="A87" s="1"/>
      <c r="B87" s="18" t="s">
        <v>24</v>
      </c>
      <c r="C87" s="35" t="s">
        <v>34</v>
      </c>
      <c r="D87" s="35" t="s">
        <v>16</v>
      </c>
      <c r="E87" s="35" t="s">
        <v>33</v>
      </c>
      <c r="F87" s="35" t="s">
        <v>211</v>
      </c>
      <c r="G87" s="41" t="str">
        <f t="shared" si="4"/>
        <v>MA</v>
      </c>
      <c r="H87" s="28">
        <f t="shared" si="1"/>
        <v>3</v>
      </c>
      <c r="I87" s="30">
        <f t="shared" si="2"/>
        <v>3442</v>
      </c>
      <c r="J87" s="31">
        <f>ZH*F</f>
        <v>726.00000000000011</v>
      </c>
      <c r="K87" s="45">
        <f>ZI*F</f>
        <v>803.00000000000011</v>
      </c>
      <c r="L87" s="32">
        <f>ZK*F</f>
        <v>638</v>
      </c>
      <c r="M87" s="32">
        <f>ZN*F</f>
        <v>605</v>
      </c>
      <c r="N87" s="30">
        <f>ZP*F</f>
        <v>550</v>
      </c>
      <c r="O87" s="33">
        <f>ZY</f>
        <v>670</v>
      </c>
      <c r="P87" s="32">
        <f>ZBB*F</f>
        <v>451.00000000000006</v>
      </c>
      <c r="Q87" s="32">
        <f>ZCC*F</f>
        <v>165</v>
      </c>
      <c r="R87" s="32">
        <f>ZDD*F</f>
        <v>484.00000000000006</v>
      </c>
      <c r="S87" s="1"/>
      <c r="T87" s="1"/>
      <c r="U87" s="1"/>
      <c r="V87" s="1"/>
      <c r="W87" s="1"/>
      <c r="X87" s="1"/>
      <c r="Y87" s="1"/>
      <c r="Z87" s="1"/>
    </row>
    <row r="88" spans="1:26" ht="21" customHeight="1">
      <c r="A88" s="1"/>
      <c r="B88" s="18" t="s">
        <v>24</v>
      </c>
      <c r="C88" s="35" t="s">
        <v>34</v>
      </c>
      <c r="D88" s="35" t="s">
        <v>16</v>
      </c>
      <c r="E88" s="35" t="s">
        <v>33</v>
      </c>
      <c r="F88" s="35" t="s">
        <v>212</v>
      </c>
      <c r="G88" s="41" t="str">
        <f t="shared" si="4"/>
        <v>MA</v>
      </c>
      <c r="H88" s="28">
        <f t="shared" si="1"/>
        <v>5</v>
      </c>
      <c r="I88" s="30">
        <f t="shared" si="2"/>
        <v>3370</v>
      </c>
      <c r="J88" s="31">
        <f>ZF*F</f>
        <v>297</v>
      </c>
      <c r="K88" s="45">
        <f>ZG*F</f>
        <v>462.00000000000006</v>
      </c>
      <c r="L88" s="33">
        <f>ZH</f>
        <v>660</v>
      </c>
      <c r="M88" s="33">
        <f>ZI</f>
        <v>730</v>
      </c>
      <c r="N88" s="30">
        <f>ZK*F</f>
        <v>638</v>
      </c>
      <c r="O88" s="32">
        <f>ZN*F</f>
        <v>605</v>
      </c>
      <c r="P88" s="32">
        <f>ZY*F</f>
        <v>737.00000000000011</v>
      </c>
      <c r="Q88" s="28"/>
      <c r="R88" s="28"/>
      <c r="S88" s="1"/>
      <c r="T88" s="1"/>
      <c r="U88" s="1"/>
      <c r="V88" s="1"/>
      <c r="W88" s="1"/>
      <c r="X88" s="1"/>
      <c r="Y88" s="1"/>
      <c r="Z88" s="1"/>
    </row>
    <row r="89" spans="1:26" ht="21" customHeight="1">
      <c r="A89" s="1"/>
      <c r="B89" s="18" t="s">
        <v>24</v>
      </c>
      <c r="C89" s="35" t="s">
        <v>65</v>
      </c>
      <c r="D89" s="35" t="s">
        <v>16</v>
      </c>
      <c r="E89" s="35" t="s">
        <v>33</v>
      </c>
      <c r="F89" s="35" t="s">
        <v>213</v>
      </c>
      <c r="G89" s="41" t="str">
        <f t="shared" si="4"/>
        <v>MA</v>
      </c>
      <c r="H89" s="28">
        <f t="shared" si="1"/>
        <v>1</v>
      </c>
      <c r="I89" s="30">
        <f t="shared" si="2"/>
        <v>3624.0000000000005</v>
      </c>
      <c r="J89" s="31">
        <f>ZD*F</f>
        <v>71.5</v>
      </c>
      <c r="K89" s="45">
        <f>ZH*F</f>
        <v>726.00000000000011</v>
      </c>
      <c r="L89" s="32">
        <f>ZI*F</f>
        <v>803.00000000000011</v>
      </c>
      <c r="M89" s="32">
        <f>ZK*F</f>
        <v>638</v>
      </c>
      <c r="N89" s="36">
        <f>ZU</f>
        <v>720</v>
      </c>
      <c r="O89" s="32">
        <f>ZY*F</f>
        <v>737.00000000000011</v>
      </c>
      <c r="P89" s="32">
        <f>ZAA*F</f>
        <v>121.00000000000001</v>
      </c>
      <c r="Q89" s="32">
        <f>ZBB*F</f>
        <v>451.00000000000006</v>
      </c>
      <c r="R89" s="32">
        <f>ZCC*F</f>
        <v>165</v>
      </c>
      <c r="S89" s="54">
        <f>ZDD*F</f>
        <v>484.00000000000006</v>
      </c>
      <c r="T89" s="1"/>
      <c r="U89" s="1"/>
      <c r="V89" s="1"/>
      <c r="W89" s="1"/>
      <c r="X89" s="1"/>
      <c r="Y89" s="1"/>
      <c r="Z89" s="1"/>
    </row>
    <row r="90" spans="1:26" ht="21" customHeight="1">
      <c r="A90" s="1"/>
      <c r="B90" s="18" t="s">
        <v>24</v>
      </c>
      <c r="C90" s="35" t="s">
        <v>130</v>
      </c>
      <c r="D90" s="35" t="s">
        <v>16</v>
      </c>
      <c r="E90" s="35" t="s">
        <v>33</v>
      </c>
      <c r="F90" s="35" t="s">
        <v>214</v>
      </c>
      <c r="G90" s="41" t="str">
        <f t="shared" si="4"/>
        <v>MA</v>
      </c>
      <c r="H90" s="28">
        <f t="shared" si="1"/>
        <v>10</v>
      </c>
      <c r="I90" s="30">
        <f t="shared" si="2"/>
        <v>3080</v>
      </c>
      <c r="J90" s="31">
        <f>ZG*F</f>
        <v>462.00000000000006</v>
      </c>
      <c r="K90" s="53">
        <f>ZH</f>
        <v>660</v>
      </c>
      <c r="L90" s="32">
        <f>ZO*F</f>
        <v>473.00000000000006</v>
      </c>
      <c r="M90" s="32">
        <f>ZP*F</f>
        <v>550</v>
      </c>
      <c r="N90" s="30">
        <f>ZQ*F</f>
        <v>495.00000000000006</v>
      </c>
      <c r="O90" s="32">
        <f>ZY*F</f>
        <v>737.00000000000011</v>
      </c>
      <c r="P90" s="33">
        <f>ZDD</f>
        <v>440</v>
      </c>
      <c r="Q90" s="32">
        <f>ZK*F</f>
        <v>638</v>
      </c>
      <c r="R90" s="28"/>
      <c r="S90" s="1"/>
      <c r="T90" s="1"/>
      <c r="U90" s="1"/>
      <c r="V90" s="1"/>
      <c r="W90" s="1"/>
      <c r="X90" s="1"/>
      <c r="Y90" s="1"/>
      <c r="Z90" s="1"/>
    </row>
    <row r="91" spans="1:26" ht="21" customHeight="1">
      <c r="A91" s="1"/>
      <c r="B91" s="18" t="s">
        <v>24</v>
      </c>
      <c r="C91" s="35" t="s">
        <v>65</v>
      </c>
      <c r="D91" s="35" t="s">
        <v>16</v>
      </c>
      <c r="E91" s="35" t="s">
        <v>84</v>
      </c>
      <c r="F91" s="35" t="s">
        <v>215</v>
      </c>
      <c r="G91" s="41" t="str">
        <f t="shared" si="4"/>
        <v>WA</v>
      </c>
      <c r="H91" s="28">
        <f t="shared" si="1"/>
        <v>17</v>
      </c>
      <c r="I91" s="30">
        <f t="shared" si="2"/>
        <v>2546</v>
      </c>
      <c r="J91" s="31">
        <f>ZK*F</f>
        <v>638</v>
      </c>
      <c r="K91" s="45">
        <f>ZO*F</f>
        <v>473.00000000000006</v>
      </c>
      <c r="L91" s="33">
        <f>ZP</f>
        <v>500</v>
      </c>
      <c r="M91" s="32">
        <f>ZBB*F</f>
        <v>451.00000000000006</v>
      </c>
      <c r="N91" s="30">
        <f>ZDD*F</f>
        <v>484.00000000000006</v>
      </c>
      <c r="O91" s="28"/>
      <c r="P91" s="28"/>
      <c r="Q91" s="28"/>
      <c r="R91" s="28"/>
      <c r="S91" s="1"/>
      <c r="T91" s="1"/>
      <c r="U91" s="1"/>
      <c r="V91" s="1"/>
      <c r="W91" s="1"/>
      <c r="X91" s="1"/>
      <c r="Y91" s="1"/>
      <c r="Z91" s="1"/>
    </row>
    <row r="92" spans="1:26" ht="21" customHeight="1">
      <c r="A92" s="1"/>
      <c r="B92" s="18" t="s">
        <v>24</v>
      </c>
      <c r="C92" s="35" t="s">
        <v>65</v>
      </c>
      <c r="D92" s="35" t="s">
        <v>16</v>
      </c>
      <c r="E92" s="35" t="s">
        <v>84</v>
      </c>
      <c r="F92" s="35" t="s">
        <v>216</v>
      </c>
      <c r="G92" s="41" t="str">
        <f t="shared" si="4"/>
        <v>WA</v>
      </c>
      <c r="H92" s="28">
        <f t="shared" si="1"/>
        <v>26</v>
      </c>
      <c r="I92" s="30">
        <f t="shared" si="2"/>
        <v>2233.0000000000005</v>
      </c>
      <c r="J92" s="31">
        <f>ZE*F</f>
        <v>352</v>
      </c>
      <c r="K92" s="45">
        <f>ZG*F</f>
        <v>462.00000000000006</v>
      </c>
      <c r="L92" s="32">
        <f>ZO*F</f>
        <v>473.00000000000006</v>
      </c>
      <c r="M92" s="32">
        <f>ZS*F</f>
        <v>385.00000000000006</v>
      </c>
      <c r="N92" s="30">
        <f>ZW*F</f>
        <v>407.00000000000006</v>
      </c>
      <c r="O92" s="32">
        <f>ZBB*F</f>
        <v>451.00000000000006</v>
      </c>
      <c r="P92" s="32">
        <f>ZCC*F</f>
        <v>165</v>
      </c>
      <c r="Q92" s="33">
        <f>ZDD</f>
        <v>440</v>
      </c>
      <c r="R92" s="28"/>
      <c r="S92" s="1"/>
      <c r="T92" s="1"/>
      <c r="U92" s="1"/>
      <c r="V92" s="1"/>
      <c r="W92" s="1"/>
      <c r="X92" s="1"/>
      <c r="Y92" s="1"/>
      <c r="Z92" s="1"/>
    </row>
    <row r="93" spans="1:26" ht="21" customHeight="1">
      <c r="A93" s="1"/>
      <c r="B93" s="18" t="s">
        <v>24</v>
      </c>
      <c r="C93" s="35" t="s">
        <v>29</v>
      </c>
      <c r="D93" s="35" t="s">
        <v>30</v>
      </c>
      <c r="E93" s="35" t="s">
        <v>84</v>
      </c>
      <c r="F93" s="35" t="s">
        <v>217</v>
      </c>
      <c r="G93" s="41" t="str">
        <f t="shared" si="4"/>
        <v>WB</v>
      </c>
      <c r="H93" s="28">
        <f t="shared" si="1"/>
        <v>88</v>
      </c>
      <c r="I93" s="30">
        <f t="shared" si="2"/>
        <v>0</v>
      </c>
      <c r="J93" s="48">
        <v>0</v>
      </c>
      <c r="K93" s="49">
        <v>0</v>
      </c>
      <c r="L93" s="55">
        <v>0</v>
      </c>
      <c r="M93" s="28">
        <v>0</v>
      </c>
      <c r="N93" s="38">
        <v>0</v>
      </c>
      <c r="O93" s="28"/>
      <c r="P93" s="28"/>
      <c r="Q93" s="28"/>
      <c r="R93" s="28"/>
      <c r="S93" s="1"/>
      <c r="T93" s="1"/>
      <c r="U93" s="1"/>
      <c r="V93" s="1"/>
      <c r="W93" s="1"/>
      <c r="X93" s="1"/>
      <c r="Y93" s="1"/>
      <c r="Z93" s="1"/>
    </row>
    <row r="94" spans="1:26" ht="21" customHeight="1">
      <c r="A94" s="1"/>
      <c r="B94" s="18" t="s">
        <v>24</v>
      </c>
      <c r="C94" s="35" t="s">
        <v>29</v>
      </c>
      <c r="D94" s="35" t="s">
        <v>30</v>
      </c>
      <c r="E94" s="35" t="s">
        <v>84</v>
      </c>
      <c r="F94" s="35" t="s">
        <v>218</v>
      </c>
      <c r="G94" s="41" t="str">
        <f t="shared" si="4"/>
        <v>WB</v>
      </c>
      <c r="H94" s="28">
        <f t="shared" si="1"/>
        <v>88</v>
      </c>
      <c r="I94" s="30">
        <f t="shared" si="2"/>
        <v>0</v>
      </c>
      <c r="J94" s="48">
        <v>0</v>
      </c>
      <c r="K94" s="56">
        <v>0</v>
      </c>
      <c r="L94" s="28">
        <v>0</v>
      </c>
      <c r="M94" s="49">
        <v>0</v>
      </c>
      <c r="N94" s="38">
        <v>0</v>
      </c>
      <c r="O94" s="28"/>
      <c r="P94" s="28"/>
      <c r="Q94" s="28"/>
      <c r="R94" s="28"/>
      <c r="S94" s="1"/>
      <c r="T94" s="1"/>
      <c r="U94" s="1"/>
      <c r="V94" s="1"/>
      <c r="W94" s="1"/>
      <c r="X94" s="1"/>
      <c r="Y94" s="1"/>
      <c r="Z94" s="1"/>
    </row>
    <row r="95" spans="1:26" ht="21" customHeight="1">
      <c r="A95" s="1"/>
      <c r="B95" s="18" t="s">
        <v>24</v>
      </c>
      <c r="C95" s="35" t="s">
        <v>130</v>
      </c>
      <c r="D95" s="35" t="s">
        <v>30</v>
      </c>
      <c r="E95" s="35" t="s">
        <v>84</v>
      </c>
      <c r="F95" s="35" t="s">
        <v>219</v>
      </c>
      <c r="G95" s="41" t="str">
        <f t="shared" si="4"/>
        <v>WB</v>
      </c>
      <c r="H95" s="28">
        <f t="shared" si="1"/>
        <v>88</v>
      </c>
      <c r="I95" s="30">
        <f t="shared" si="2"/>
        <v>0</v>
      </c>
      <c r="J95" s="48">
        <v>0</v>
      </c>
      <c r="K95" s="49">
        <v>0</v>
      </c>
      <c r="L95" s="57">
        <v>0</v>
      </c>
      <c r="M95" s="28">
        <v>0</v>
      </c>
      <c r="N95" s="38">
        <v>0</v>
      </c>
      <c r="O95" s="28"/>
      <c r="P95" s="28"/>
      <c r="Q95" s="28"/>
      <c r="R95" s="28"/>
      <c r="S95" s="1"/>
      <c r="T95" s="1"/>
      <c r="U95" s="1"/>
      <c r="V95" s="1"/>
      <c r="W95" s="1"/>
      <c r="X95" s="1"/>
      <c r="Y95" s="1"/>
      <c r="Z95" s="1"/>
    </row>
    <row r="96" spans="1:26" ht="21" customHeight="1">
      <c r="A96" s="1"/>
      <c r="B96" s="18" t="s">
        <v>24</v>
      </c>
      <c r="C96" s="35" t="s">
        <v>29</v>
      </c>
      <c r="D96" s="35" t="s">
        <v>16</v>
      </c>
      <c r="E96" s="35" t="s">
        <v>84</v>
      </c>
      <c r="F96" s="35" t="s">
        <v>220</v>
      </c>
      <c r="G96" s="41" t="str">
        <f t="shared" si="4"/>
        <v>WI</v>
      </c>
      <c r="H96" s="28">
        <f t="shared" si="1"/>
        <v>46</v>
      </c>
      <c r="I96" s="30">
        <f t="shared" si="2"/>
        <v>1447</v>
      </c>
      <c r="J96" s="31">
        <f>ZE*F</f>
        <v>352</v>
      </c>
      <c r="K96" s="53">
        <f>ZF</f>
        <v>270</v>
      </c>
      <c r="L96" s="32">
        <f>ZJ*F</f>
        <v>176</v>
      </c>
      <c r="M96" s="32">
        <f>ZT*F</f>
        <v>275</v>
      </c>
      <c r="N96" s="30">
        <f>ZZ*F</f>
        <v>374.00000000000006</v>
      </c>
      <c r="O96" s="28"/>
      <c r="P96" s="28"/>
      <c r="Q96" s="28"/>
      <c r="R96" s="28"/>
      <c r="S96" s="1"/>
      <c r="T96" s="1"/>
      <c r="U96" s="1"/>
      <c r="V96" s="1"/>
      <c r="W96" s="1"/>
      <c r="X96" s="1"/>
      <c r="Y96" s="1"/>
      <c r="Z96" s="1"/>
    </row>
    <row r="97" spans="1:26" ht="21" customHeight="1">
      <c r="A97" s="1"/>
      <c r="B97" s="18" t="s">
        <v>24</v>
      </c>
      <c r="C97" s="35" t="s">
        <v>34</v>
      </c>
      <c r="D97" s="35" t="s">
        <v>16</v>
      </c>
      <c r="E97" s="35" t="s">
        <v>33</v>
      </c>
      <c r="F97" s="35" t="s">
        <v>221</v>
      </c>
      <c r="G97" s="41" t="str">
        <f t="shared" si="4"/>
        <v>MI</v>
      </c>
      <c r="H97" s="28">
        <f t="shared" si="1"/>
        <v>44</v>
      </c>
      <c r="I97" s="30">
        <f t="shared" si="2"/>
        <v>1496</v>
      </c>
      <c r="J97" s="37">
        <f>ZN</f>
        <v>550</v>
      </c>
      <c r="K97" s="45">
        <f>ZQ*F</f>
        <v>495.00000000000006</v>
      </c>
      <c r="L97" s="32">
        <f>ZBB*F</f>
        <v>451.00000000000006</v>
      </c>
      <c r="M97" s="28">
        <v>0</v>
      </c>
      <c r="N97" s="38">
        <v>0</v>
      </c>
      <c r="O97" s="28"/>
      <c r="P97" s="28"/>
      <c r="Q97" s="28"/>
      <c r="R97" s="28"/>
      <c r="S97" s="1"/>
      <c r="T97" s="1"/>
      <c r="U97" s="1"/>
      <c r="V97" s="1"/>
      <c r="W97" s="1"/>
      <c r="X97" s="1"/>
      <c r="Y97" s="1"/>
      <c r="Z97" s="1"/>
    </row>
    <row r="98" spans="1:26" ht="21" customHeight="1">
      <c r="A98" s="1"/>
      <c r="B98" s="28"/>
      <c r="C98" s="58"/>
      <c r="D98" s="58"/>
      <c r="E98" s="58"/>
      <c r="F98" s="58"/>
      <c r="G98" s="59" t="b">
        <f t="shared" si="4"/>
        <v>0</v>
      </c>
      <c r="H98" s="28">
        <f t="shared" si="1"/>
        <v>88</v>
      </c>
      <c r="I98" s="30">
        <f t="shared" si="2"/>
        <v>0</v>
      </c>
      <c r="J98" s="48">
        <v>0</v>
      </c>
      <c r="K98" s="49">
        <v>0</v>
      </c>
      <c r="L98" s="28">
        <v>0</v>
      </c>
      <c r="M98" s="28">
        <v>0</v>
      </c>
      <c r="N98" s="38">
        <v>0</v>
      </c>
      <c r="O98" s="28"/>
      <c r="P98" s="28"/>
      <c r="Q98" s="28"/>
      <c r="R98" s="28"/>
      <c r="S98" s="1"/>
      <c r="T98" s="1"/>
      <c r="U98" s="1"/>
      <c r="V98" s="1"/>
      <c r="W98" s="1"/>
      <c r="X98" s="1"/>
      <c r="Y98" s="1"/>
      <c r="Z98" s="1"/>
    </row>
    <row r="99" spans="1:26" ht="21" customHeight="1">
      <c r="A99" s="1"/>
      <c r="B99" s="28"/>
      <c r="C99" s="58"/>
      <c r="D99" s="58"/>
      <c r="E99" s="58"/>
      <c r="F99" s="58"/>
      <c r="G99" s="59" t="b">
        <f t="shared" si="4"/>
        <v>0</v>
      </c>
      <c r="H99" s="28">
        <f t="shared" si="1"/>
        <v>88</v>
      </c>
      <c r="I99" s="30">
        <f t="shared" si="2"/>
        <v>0</v>
      </c>
      <c r="J99" s="48">
        <v>0</v>
      </c>
      <c r="K99" s="49">
        <v>0</v>
      </c>
      <c r="L99" s="28">
        <v>0</v>
      </c>
      <c r="M99" s="28">
        <v>0</v>
      </c>
      <c r="N99" s="38">
        <v>0</v>
      </c>
      <c r="O99" s="28"/>
      <c r="P99" s="28"/>
      <c r="Q99" s="28"/>
      <c r="R99" s="28"/>
      <c r="S99" s="1"/>
      <c r="T99" s="1"/>
      <c r="U99" s="1"/>
      <c r="V99" s="1"/>
      <c r="W99" s="1"/>
      <c r="X99" s="1"/>
      <c r="Y99" s="1"/>
      <c r="Z99" s="1"/>
    </row>
    <row r="100" spans="1:26" ht="21" customHeight="1">
      <c r="A100" s="1"/>
      <c r="B100" s="28"/>
      <c r="C100" s="58"/>
      <c r="D100" s="58"/>
      <c r="E100" s="58"/>
      <c r="F100" s="58"/>
      <c r="G100" s="59" t="b">
        <f t="shared" si="4"/>
        <v>0</v>
      </c>
      <c r="H100" s="28">
        <f t="shared" si="1"/>
        <v>88</v>
      </c>
      <c r="I100" s="30">
        <f t="shared" si="2"/>
        <v>0</v>
      </c>
      <c r="J100" s="48">
        <v>0</v>
      </c>
      <c r="K100" s="49">
        <v>0</v>
      </c>
      <c r="L100" s="28">
        <v>0</v>
      </c>
      <c r="M100" s="28">
        <v>0</v>
      </c>
      <c r="N100" s="38">
        <v>0</v>
      </c>
      <c r="O100" s="28"/>
      <c r="P100" s="28"/>
      <c r="Q100" s="28"/>
      <c r="R100" s="28"/>
      <c r="S100" s="1"/>
      <c r="T100" s="1"/>
      <c r="U100" s="1"/>
      <c r="V100" s="1"/>
      <c r="W100" s="1"/>
      <c r="X100" s="1"/>
      <c r="Y100" s="1"/>
      <c r="Z100" s="1"/>
    </row>
    <row r="101" spans="1:26" ht="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J3:N3"/>
    <mergeCell ref="B2:N2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5.1640625" defaultRowHeight="15" customHeight="1" x14ac:dyDescent="0"/>
  <cols>
    <col min="1" max="1" width="8" customWidth="1"/>
    <col min="2" max="2" width="10.1640625" customWidth="1"/>
    <col min="3" max="3" width="10.5" customWidth="1"/>
    <col min="4" max="4" width="6.33203125" customWidth="1"/>
    <col min="5" max="5" width="10" customWidth="1"/>
    <col min="6" max="6" width="10.33203125" customWidth="1"/>
    <col min="7" max="7" width="5.6640625" customWidth="1"/>
    <col min="8" max="9" width="9.83203125" customWidth="1"/>
    <col min="10" max="10" width="5.6640625" customWidth="1"/>
    <col min="11" max="11" width="8" customWidth="1"/>
    <col min="12" max="12" width="11.1640625" customWidth="1"/>
    <col min="13" max="13" width="9.6640625" customWidth="1"/>
    <col min="14" max="15" width="8" customWidth="1"/>
    <col min="16" max="16" width="30.6640625" customWidth="1"/>
    <col min="17" max="17" width="8" customWidth="1"/>
    <col min="18" max="26" width="7.6640625" customWidth="1"/>
  </cols>
  <sheetData>
    <row r="1" spans="1:26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2" t="s">
        <v>0</v>
      </c>
      <c r="C2" s="2" t="s">
        <v>2</v>
      </c>
      <c r="D2" s="2" t="s">
        <v>3</v>
      </c>
      <c r="E2" s="2" t="s">
        <v>0</v>
      </c>
      <c r="F2" s="2" t="s">
        <v>2</v>
      </c>
      <c r="G2" s="2" t="s">
        <v>3</v>
      </c>
      <c r="H2" s="2" t="s">
        <v>0</v>
      </c>
      <c r="I2" s="2" t="s">
        <v>2</v>
      </c>
      <c r="J2" s="2" t="s">
        <v>3</v>
      </c>
      <c r="K2" s="1"/>
      <c r="L2" s="3" t="s">
        <v>4</v>
      </c>
      <c r="M2" s="6">
        <v>1.1000000000000001</v>
      </c>
      <c r="N2" s="11">
        <f>F-1</f>
        <v>0.10000000000000009</v>
      </c>
      <c r="O2" s="1"/>
      <c r="P2" s="12" t="s">
        <v>11</v>
      </c>
      <c r="Q2" s="12" t="s">
        <v>15</v>
      </c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3" t="s">
        <v>16</v>
      </c>
      <c r="C3" s="14">
        <v>400</v>
      </c>
      <c r="D3" s="15"/>
      <c r="E3" s="13" t="s">
        <v>17</v>
      </c>
      <c r="F3" s="16">
        <v>110</v>
      </c>
      <c r="G3" s="17"/>
      <c r="H3" s="13" t="s">
        <v>18</v>
      </c>
      <c r="I3" s="17"/>
      <c r="J3" s="17"/>
      <c r="K3" s="1"/>
      <c r="L3" s="1"/>
      <c r="M3" s="1"/>
      <c r="N3" s="1"/>
      <c r="O3" s="1"/>
      <c r="P3" s="3"/>
      <c r="Q3" s="3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3" t="s">
        <v>19</v>
      </c>
      <c r="C4" s="14">
        <v>50</v>
      </c>
      <c r="D4" s="15"/>
      <c r="E4" s="13" t="s">
        <v>20</v>
      </c>
      <c r="F4" s="16">
        <v>410</v>
      </c>
      <c r="G4" s="17"/>
      <c r="H4" s="13" t="s">
        <v>21</v>
      </c>
      <c r="I4" s="17"/>
      <c r="J4" s="17"/>
      <c r="K4" s="1"/>
      <c r="L4" s="2" t="s">
        <v>22</v>
      </c>
      <c r="M4" s="12" t="s">
        <v>23</v>
      </c>
      <c r="N4" s="1"/>
      <c r="O4" s="1"/>
      <c r="P4" s="3"/>
      <c r="Q4" s="3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3" t="s">
        <v>25</v>
      </c>
      <c r="C5" s="14">
        <v>75</v>
      </c>
      <c r="D5" s="15"/>
      <c r="E5" s="13" t="s">
        <v>26</v>
      </c>
      <c r="F5" s="16">
        <v>150</v>
      </c>
      <c r="G5" s="17"/>
      <c r="H5" s="13" t="s">
        <v>27</v>
      </c>
      <c r="I5" s="17"/>
      <c r="J5" s="17"/>
      <c r="K5" s="1"/>
      <c r="L5" s="6" t="s">
        <v>28</v>
      </c>
      <c r="M5" s="20">
        <v>3706</v>
      </c>
      <c r="N5" s="1" t="s">
        <v>31</v>
      </c>
      <c r="O5" s="1"/>
      <c r="P5" s="22" t="s">
        <v>32</v>
      </c>
      <c r="Q5" s="22" t="s">
        <v>34</v>
      </c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3" t="s">
        <v>35</v>
      </c>
      <c r="C6" s="14">
        <v>65</v>
      </c>
      <c r="D6" s="15"/>
      <c r="E6" s="13" t="s">
        <v>36</v>
      </c>
      <c r="F6" s="16">
        <v>440</v>
      </c>
      <c r="G6" s="17"/>
      <c r="H6" s="13" t="s">
        <v>37</v>
      </c>
      <c r="I6" s="17"/>
      <c r="J6" s="17"/>
      <c r="K6" s="1"/>
      <c r="L6" s="6" t="s">
        <v>39</v>
      </c>
      <c r="M6" s="25">
        <v>2414</v>
      </c>
      <c r="N6" s="1" t="s">
        <v>40</v>
      </c>
      <c r="O6" s="1"/>
      <c r="P6" s="22" t="s">
        <v>41</v>
      </c>
      <c r="Q6" s="22" t="s">
        <v>29</v>
      </c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3" t="s">
        <v>42</v>
      </c>
      <c r="C7" s="14">
        <v>320</v>
      </c>
      <c r="D7" s="15"/>
      <c r="E7" s="13" t="s">
        <v>43</v>
      </c>
      <c r="F7" s="17"/>
      <c r="G7" s="17"/>
      <c r="H7" s="13" t="s">
        <v>44</v>
      </c>
      <c r="I7" s="17"/>
      <c r="J7" s="17"/>
      <c r="K7" s="1"/>
      <c r="L7" s="6" t="s">
        <v>45</v>
      </c>
      <c r="M7" s="25">
        <v>1120</v>
      </c>
      <c r="N7" s="1" t="s">
        <v>46</v>
      </c>
      <c r="O7" s="1"/>
      <c r="P7" s="22" t="s">
        <v>47</v>
      </c>
      <c r="Q7" s="22" t="s">
        <v>48</v>
      </c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3" t="s">
        <v>49</v>
      </c>
      <c r="C8" s="14">
        <v>270</v>
      </c>
      <c r="D8" s="15"/>
      <c r="E8" s="13" t="s">
        <v>50</v>
      </c>
      <c r="F8" s="17"/>
      <c r="G8" s="17"/>
      <c r="H8" s="13" t="s">
        <v>51</v>
      </c>
      <c r="I8" s="17"/>
      <c r="J8" s="17"/>
      <c r="K8" s="1"/>
      <c r="L8" s="6" t="s">
        <v>52</v>
      </c>
      <c r="M8" s="20">
        <v>3706</v>
      </c>
      <c r="N8" s="1" t="s">
        <v>53</v>
      </c>
      <c r="O8" s="1"/>
      <c r="P8" s="22"/>
      <c r="Q8" s="22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3" t="s">
        <v>54</v>
      </c>
      <c r="C9" s="14">
        <v>420</v>
      </c>
      <c r="D9" s="15"/>
      <c r="E9" s="13" t="s">
        <v>55</v>
      </c>
      <c r="F9" s="17"/>
      <c r="G9" s="17"/>
      <c r="H9" s="13" t="s">
        <v>56</v>
      </c>
      <c r="I9" s="17"/>
      <c r="J9" s="17"/>
      <c r="K9" s="1"/>
      <c r="L9" s="6" t="s">
        <v>57</v>
      </c>
      <c r="M9" s="25">
        <v>1760</v>
      </c>
      <c r="N9" s="1" t="s">
        <v>58</v>
      </c>
      <c r="O9" s="1"/>
      <c r="P9" s="22"/>
      <c r="Q9" s="22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3" t="s">
        <v>59</v>
      </c>
      <c r="C10" s="14">
        <v>660</v>
      </c>
      <c r="D10" s="15"/>
      <c r="E10" s="13" t="s">
        <v>60</v>
      </c>
      <c r="F10" s="17"/>
      <c r="G10" s="17"/>
      <c r="H10" s="13" t="s">
        <v>61</v>
      </c>
      <c r="I10" s="17"/>
      <c r="J10" s="17"/>
      <c r="K10" s="1"/>
      <c r="L10" s="6" t="s">
        <v>62</v>
      </c>
      <c r="M10" s="25">
        <v>590</v>
      </c>
      <c r="N10" s="1" t="s">
        <v>63</v>
      </c>
      <c r="O10" s="1"/>
      <c r="P10" s="22" t="s">
        <v>64</v>
      </c>
      <c r="Q10" s="22" t="s">
        <v>65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3" t="s">
        <v>30</v>
      </c>
      <c r="C11" s="14">
        <v>730</v>
      </c>
      <c r="D11" s="15"/>
      <c r="E11" s="13" t="s">
        <v>66</v>
      </c>
      <c r="F11" s="17"/>
      <c r="G11" s="17"/>
      <c r="H11" s="13" t="s">
        <v>67</v>
      </c>
      <c r="I11" s="17"/>
      <c r="J11" s="17"/>
      <c r="K11" s="1"/>
      <c r="L11" s="1"/>
      <c r="M11" s="1"/>
      <c r="N11" s="1"/>
      <c r="O11" s="1"/>
      <c r="P11" s="22" t="s">
        <v>68</v>
      </c>
      <c r="Q11" s="22" t="s">
        <v>69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3" t="s">
        <v>70</v>
      </c>
      <c r="C12" s="14">
        <v>160</v>
      </c>
      <c r="D12" s="15"/>
      <c r="E12" s="13" t="s">
        <v>71</v>
      </c>
      <c r="F12" s="17"/>
      <c r="G12" s="17"/>
      <c r="H12" s="13" t="s">
        <v>72</v>
      </c>
      <c r="I12" s="17"/>
      <c r="J12" s="17"/>
      <c r="K12" s="1"/>
      <c r="L12" s="66" t="s">
        <v>73</v>
      </c>
      <c r="M12" s="62"/>
      <c r="N12" s="1"/>
      <c r="O12" s="1"/>
      <c r="P12" s="22" t="s">
        <v>74</v>
      </c>
      <c r="Q12" s="22" t="s">
        <v>75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3" t="s">
        <v>76</v>
      </c>
      <c r="C13" s="14">
        <v>580</v>
      </c>
      <c r="D13" s="15"/>
      <c r="E13" s="13" t="s">
        <v>77</v>
      </c>
      <c r="F13" s="17"/>
      <c r="G13" s="17"/>
      <c r="H13" s="13" t="s">
        <v>78</v>
      </c>
      <c r="I13" s="17"/>
      <c r="J13" s="17"/>
      <c r="K13" s="1"/>
      <c r="L13" s="3" t="s">
        <v>79</v>
      </c>
      <c r="M13" s="6" t="s">
        <v>33</v>
      </c>
      <c r="N13" s="1"/>
      <c r="O13" s="1"/>
      <c r="P13" s="22"/>
      <c r="Q13" s="22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3" t="s">
        <v>80</v>
      </c>
      <c r="C14" s="14">
        <v>380</v>
      </c>
      <c r="D14" s="15"/>
      <c r="E14" s="13" t="s">
        <v>81</v>
      </c>
      <c r="F14" s="17"/>
      <c r="G14" s="17"/>
      <c r="H14" s="13" t="s">
        <v>82</v>
      </c>
      <c r="I14" s="17"/>
      <c r="J14" s="17"/>
      <c r="K14" s="1"/>
      <c r="L14" s="3" t="s">
        <v>83</v>
      </c>
      <c r="M14" s="6" t="s">
        <v>84</v>
      </c>
      <c r="N14" s="1"/>
      <c r="O14" s="1"/>
      <c r="P14" s="3"/>
      <c r="Q14" s="3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3" t="s">
        <v>33</v>
      </c>
      <c r="C15" s="14">
        <v>240</v>
      </c>
      <c r="D15" s="15"/>
      <c r="E15" s="13" t="s">
        <v>85</v>
      </c>
      <c r="F15" s="17"/>
      <c r="G15" s="17"/>
      <c r="H15" s="13" t="s">
        <v>86</v>
      </c>
      <c r="I15" s="17"/>
      <c r="J15" s="17"/>
      <c r="K15" s="1"/>
      <c r="L15" s="1"/>
      <c r="M15" s="1"/>
      <c r="N15" s="1"/>
      <c r="O15" s="1"/>
      <c r="P15" s="3"/>
      <c r="Q15" s="3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3" t="s">
        <v>87</v>
      </c>
      <c r="C16" s="14">
        <v>550</v>
      </c>
      <c r="D16" s="15"/>
      <c r="E16" s="13" t="s">
        <v>88</v>
      </c>
      <c r="F16" s="17"/>
      <c r="G16" s="17"/>
      <c r="H16" s="13" t="s">
        <v>89</v>
      </c>
      <c r="I16" s="17"/>
      <c r="J16" s="17"/>
      <c r="K16" s="1"/>
      <c r="L16" s="27"/>
      <c r="M16" s="27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3" t="s">
        <v>90</v>
      </c>
      <c r="C17" s="14">
        <v>430</v>
      </c>
      <c r="D17" s="15"/>
      <c r="E17" s="13" t="s">
        <v>91</v>
      </c>
      <c r="F17" s="17"/>
      <c r="G17" s="17"/>
      <c r="H17" s="13" t="s">
        <v>92</v>
      </c>
      <c r="I17" s="17"/>
      <c r="J17" s="17"/>
      <c r="K17" s="1"/>
      <c r="L17" s="29"/>
      <c r="M17" s="29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3" t="s">
        <v>93</v>
      </c>
      <c r="C18" s="14">
        <v>500</v>
      </c>
      <c r="D18" s="15"/>
      <c r="E18" s="13" t="s">
        <v>94</v>
      </c>
      <c r="F18" s="17"/>
      <c r="G18" s="17"/>
      <c r="H18" s="13" t="s">
        <v>95</v>
      </c>
      <c r="I18" s="17"/>
      <c r="J18" s="17"/>
      <c r="K18" s="1"/>
      <c r="L18" s="29"/>
      <c r="M18" s="29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3" t="s">
        <v>96</v>
      </c>
      <c r="C19" s="14">
        <v>450</v>
      </c>
      <c r="D19" s="15"/>
      <c r="E19" s="13" t="s">
        <v>97</v>
      </c>
      <c r="F19" s="17"/>
      <c r="G19" s="17"/>
      <c r="H19" s="13" t="s">
        <v>98</v>
      </c>
      <c r="I19" s="17"/>
      <c r="J19" s="17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3" t="s">
        <v>99</v>
      </c>
      <c r="C20" s="14">
        <v>95</v>
      </c>
      <c r="D20" s="15"/>
      <c r="E20" s="13" t="s">
        <v>100</v>
      </c>
      <c r="F20" s="17"/>
      <c r="G20" s="17"/>
      <c r="H20" s="13" t="s">
        <v>101</v>
      </c>
      <c r="I20" s="17"/>
      <c r="J20" s="17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3" t="s">
        <v>102</v>
      </c>
      <c r="C21" s="14">
        <v>350</v>
      </c>
      <c r="D21" s="15"/>
      <c r="E21" s="13" t="s">
        <v>103</v>
      </c>
      <c r="F21" s="17"/>
      <c r="G21" s="17"/>
      <c r="H21" s="13" t="s">
        <v>104</v>
      </c>
      <c r="I21" s="17"/>
      <c r="J21" s="17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3" t="s">
        <v>105</v>
      </c>
      <c r="C22" s="14">
        <v>250</v>
      </c>
      <c r="D22" s="15"/>
      <c r="E22" s="13" t="s">
        <v>106</v>
      </c>
      <c r="F22" s="17"/>
      <c r="G22" s="17"/>
      <c r="H22" s="13" t="s">
        <v>107</v>
      </c>
      <c r="I22" s="17"/>
      <c r="J22" s="17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3" t="s">
        <v>108</v>
      </c>
      <c r="C23" s="14">
        <v>720</v>
      </c>
      <c r="D23" s="15"/>
      <c r="E23" s="13" t="s">
        <v>109</v>
      </c>
      <c r="F23" s="17"/>
      <c r="G23" s="17"/>
      <c r="H23" s="13" t="s">
        <v>110</v>
      </c>
      <c r="I23" s="17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3" t="s">
        <v>111</v>
      </c>
      <c r="C24" s="14">
        <v>200</v>
      </c>
      <c r="D24" s="15"/>
      <c r="E24" s="13" t="s">
        <v>112</v>
      </c>
      <c r="F24" s="17"/>
      <c r="G24" s="17"/>
      <c r="H24" s="13" t="s">
        <v>113</v>
      </c>
      <c r="I24" s="17"/>
      <c r="J24" s="17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3" t="s">
        <v>84</v>
      </c>
      <c r="C25" s="14">
        <v>370</v>
      </c>
      <c r="D25" s="15"/>
      <c r="E25" s="13" t="s">
        <v>114</v>
      </c>
      <c r="F25" s="17"/>
      <c r="G25" s="17"/>
      <c r="H25" s="13" t="s">
        <v>115</v>
      </c>
      <c r="I25" s="17"/>
      <c r="J25" s="17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3" t="s">
        <v>116</v>
      </c>
      <c r="C26" s="14">
        <v>60</v>
      </c>
      <c r="D26" s="15"/>
      <c r="E26" s="13" t="s">
        <v>117</v>
      </c>
      <c r="F26" s="17"/>
      <c r="G26" s="17"/>
      <c r="H26" s="13" t="s">
        <v>118</v>
      </c>
      <c r="I26" s="17"/>
      <c r="J26" s="17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3" t="s">
        <v>24</v>
      </c>
      <c r="C27" s="14">
        <v>670</v>
      </c>
      <c r="D27" s="15"/>
      <c r="E27" s="13" t="s">
        <v>119</v>
      </c>
      <c r="F27" s="17"/>
      <c r="G27" s="17"/>
      <c r="H27" s="13" t="s">
        <v>120</v>
      </c>
      <c r="I27" s="17"/>
      <c r="J27" s="17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3" t="s">
        <v>121</v>
      </c>
      <c r="C28" s="14">
        <v>340</v>
      </c>
      <c r="D28" s="15"/>
      <c r="E28" s="13" t="s">
        <v>122</v>
      </c>
      <c r="F28" s="17"/>
      <c r="G28" s="17"/>
      <c r="H28" s="13" t="s">
        <v>123</v>
      </c>
      <c r="I28" s="17"/>
      <c r="J28" s="17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L12:M12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topLeftCell="A6" workbookViewId="0">
      <selection activeCell="H27" sqref="H27"/>
    </sheetView>
  </sheetViews>
  <sheetFormatPr baseColWidth="10" defaultColWidth="15.1640625" defaultRowHeight="15" customHeight="1" x14ac:dyDescent="0"/>
  <cols>
    <col min="1" max="1" width="8" customWidth="1"/>
    <col min="2" max="2" width="15.5" customWidth="1"/>
    <col min="3" max="3" width="21" customWidth="1"/>
    <col min="4" max="4" width="7.83203125" customWidth="1"/>
    <col min="5" max="5" width="10.1640625" customWidth="1"/>
    <col min="6" max="6" width="8" customWidth="1"/>
    <col min="7" max="7" width="14.1640625" customWidth="1"/>
    <col min="8" max="8" width="8" customWidth="1"/>
    <col min="9" max="9" width="15.6640625" customWidth="1"/>
    <col min="10" max="15" width="13.5" customWidth="1"/>
    <col min="16" max="26" width="7.6640625" customWidth="1"/>
  </cols>
  <sheetData>
    <row r="1" spans="1:26" ht="21" customHeight="1">
      <c r="A1" s="4"/>
      <c r="B1" s="1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21" customHeight="1">
      <c r="A2" s="4"/>
      <c r="B2" s="1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4"/>
      <c r="B3" s="1"/>
      <c r="C3" s="5"/>
      <c r="D3" s="7"/>
      <c r="E3" s="7"/>
      <c r="F3" s="7"/>
      <c r="G3" s="7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4"/>
      <c r="B4" s="1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21" customHeight="1">
      <c r="A6" s="4"/>
      <c r="B6" s="69" t="s">
        <v>5</v>
      </c>
      <c r="C6" t="s">
        <v>225</v>
      </c>
      <c r="E6" s="5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1" customHeight="1">
      <c r="A7" s="4"/>
      <c r="B7" s="69" t="s">
        <v>6</v>
      </c>
      <c r="C7" t="s">
        <v>225</v>
      </c>
      <c r="D7" s="5"/>
      <c r="E7" s="5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1" customHeight="1">
      <c r="A8" s="4"/>
      <c r="B8" s="69" t="s">
        <v>7</v>
      </c>
      <c r="C8" t="s">
        <v>225</v>
      </c>
      <c r="D8" s="5"/>
      <c r="E8" s="5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1" customHeight="1">
      <c r="A9" s="4"/>
      <c r="B9" s="69" t="s">
        <v>8</v>
      </c>
      <c r="C9" t="s">
        <v>225</v>
      </c>
      <c r="D9" s="5"/>
      <c r="E9" s="5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21" customHeight="1">
      <c r="A10" s="4"/>
      <c r="B10" s="5"/>
      <c r="C10" s="5"/>
      <c r="D10" s="5"/>
      <c r="E10" s="5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21" customHeight="1">
      <c r="A11" s="4"/>
      <c r="B11" s="69" t="s">
        <v>222</v>
      </c>
      <c r="E11" s="5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1" customHeight="1">
      <c r="A12" s="4"/>
      <c r="B12" s="69" t="s">
        <v>223</v>
      </c>
      <c r="C12" s="69" t="s">
        <v>9</v>
      </c>
      <c r="D12" t="s">
        <v>224</v>
      </c>
      <c r="E12" s="5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21" customHeight="1">
      <c r="A13" s="4"/>
      <c r="B13" t="s">
        <v>57</v>
      </c>
      <c r="C13" t="s">
        <v>148</v>
      </c>
      <c r="D13" s="70">
        <v>1614</v>
      </c>
      <c r="E13" s="54" t="s">
        <v>48</v>
      </c>
      <c r="F13" s="54">
        <v>100</v>
      </c>
      <c r="G13" s="4"/>
      <c r="H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21" customHeight="1">
      <c r="A14" s="4"/>
      <c r="C14" t="s">
        <v>220</v>
      </c>
      <c r="D14" s="70">
        <v>1447</v>
      </c>
      <c r="E14" s="54" t="s">
        <v>29</v>
      </c>
      <c r="F14" s="54">
        <v>80</v>
      </c>
      <c r="G14" s="4"/>
      <c r="H14" s="4"/>
      <c r="I14" s="4"/>
      <c r="J14" s="4" t="s">
        <v>235</v>
      </c>
      <c r="K14" s="4" t="s">
        <v>236</v>
      </c>
      <c r="L14" s="4" t="s">
        <v>238</v>
      </c>
      <c r="M14" s="4" t="s">
        <v>237</v>
      </c>
      <c r="N14" s="4" t="s">
        <v>239</v>
      </c>
      <c r="O14" s="4" t="s">
        <v>74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21" customHeight="1">
      <c r="A15" s="4"/>
      <c r="C15" t="s">
        <v>156</v>
      </c>
      <c r="D15" s="70">
        <v>1232</v>
      </c>
      <c r="E15" s="54" t="s">
        <v>34</v>
      </c>
      <c r="F15" s="54">
        <v>60</v>
      </c>
      <c r="G15" s="4"/>
      <c r="H15" s="4"/>
      <c r="I15" s="4" t="s">
        <v>232</v>
      </c>
      <c r="J15" s="68">
        <v>127</v>
      </c>
      <c r="K15" s="67">
        <v>160</v>
      </c>
      <c r="L15" s="4">
        <v>48</v>
      </c>
      <c r="M15" s="4">
        <v>125</v>
      </c>
      <c r="N15" s="4">
        <v>115</v>
      </c>
      <c r="O15" s="4">
        <v>0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1" customHeight="1">
      <c r="A16" s="4"/>
      <c r="C16" t="s">
        <v>163</v>
      </c>
      <c r="D16" s="70">
        <v>1040</v>
      </c>
      <c r="E16" s="54" t="s">
        <v>29</v>
      </c>
      <c r="F16" s="54">
        <v>40</v>
      </c>
      <c r="G16" s="4"/>
      <c r="H16" s="4"/>
      <c r="I16" s="4" t="s">
        <v>233</v>
      </c>
      <c r="J16" s="67">
        <v>345</v>
      </c>
      <c r="K16" s="4">
        <v>132</v>
      </c>
      <c r="L16" s="4">
        <v>148</v>
      </c>
      <c r="M16" s="4">
        <v>58</v>
      </c>
      <c r="N16" s="4">
        <v>3</v>
      </c>
      <c r="O16" s="4">
        <v>0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21" customHeight="1">
      <c r="A17" s="4"/>
      <c r="C17" t="s">
        <v>171</v>
      </c>
      <c r="D17" s="70">
        <v>911</v>
      </c>
      <c r="E17" s="54" t="s">
        <v>48</v>
      </c>
      <c r="F17" s="54">
        <v>20</v>
      </c>
      <c r="G17" s="4"/>
      <c r="H17" s="4"/>
      <c r="I17" s="4" t="s">
        <v>234</v>
      </c>
      <c r="J17" s="4">
        <v>184</v>
      </c>
      <c r="K17" s="4">
        <v>1</v>
      </c>
      <c r="L17" s="4">
        <v>49</v>
      </c>
      <c r="M17" s="67">
        <v>282</v>
      </c>
      <c r="N17" s="4">
        <v>2</v>
      </c>
      <c r="O17" s="4">
        <v>60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21" customHeight="1">
      <c r="A18" s="4"/>
      <c r="C18" t="s">
        <v>173</v>
      </c>
      <c r="D18" s="70">
        <v>786.5</v>
      </c>
      <c r="E18" s="54" t="s">
        <v>29</v>
      </c>
      <c r="F18" s="54">
        <v>10</v>
      </c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21" customHeight="1">
      <c r="A19" s="4"/>
      <c r="C19" t="s">
        <v>174</v>
      </c>
      <c r="D19" s="70">
        <v>786.5</v>
      </c>
      <c r="E19" s="54" t="s">
        <v>34</v>
      </c>
      <c r="F19" s="54">
        <v>8</v>
      </c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21" customHeight="1">
      <c r="A20" s="4"/>
      <c r="C20" t="s">
        <v>175</v>
      </c>
      <c r="D20" s="70">
        <v>786.5</v>
      </c>
      <c r="E20" s="54" t="s">
        <v>48</v>
      </c>
      <c r="F20" s="54">
        <v>6</v>
      </c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21" customHeight="1">
      <c r="A21" s="4"/>
      <c r="C21" t="s">
        <v>176</v>
      </c>
      <c r="D21" s="70">
        <v>786.5</v>
      </c>
      <c r="E21" s="54" t="s">
        <v>48</v>
      </c>
      <c r="F21" s="54">
        <v>4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21" customHeight="1">
      <c r="A22" s="4"/>
      <c r="C22" t="s">
        <v>177</v>
      </c>
      <c r="D22" s="70">
        <v>766.5</v>
      </c>
      <c r="E22" s="54" t="s">
        <v>29</v>
      </c>
      <c r="F22" s="54">
        <v>2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21" customHeight="1">
      <c r="A23" s="4"/>
      <c r="C23" t="s">
        <v>181</v>
      </c>
      <c r="D23" s="70">
        <v>701</v>
      </c>
      <c r="E23" s="54" t="s">
        <v>34</v>
      </c>
      <c r="F23" s="54">
        <v>1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20">
      <c r="A24" s="4"/>
      <c r="C24" t="s">
        <v>182</v>
      </c>
      <c r="D24" s="70">
        <v>671</v>
      </c>
      <c r="E24" s="54" t="s">
        <v>65</v>
      </c>
      <c r="F24" s="54">
        <v>1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20">
      <c r="A25" s="4"/>
      <c r="C25" t="s">
        <v>183</v>
      </c>
      <c r="D25" s="70">
        <v>667</v>
      </c>
      <c r="E25" s="54" t="s">
        <v>34</v>
      </c>
      <c r="F25" s="54">
        <v>100</v>
      </c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20">
      <c r="A26" s="4"/>
      <c r="C26" t="s">
        <v>184</v>
      </c>
      <c r="D26" s="70">
        <v>645.5</v>
      </c>
      <c r="E26" s="54" t="s">
        <v>48</v>
      </c>
      <c r="F26" s="54">
        <v>80</v>
      </c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20">
      <c r="A27" s="4"/>
      <c r="B27" t="s">
        <v>226</v>
      </c>
      <c r="D27" s="70">
        <v>12841</v>
      </c>
      <c r="E27" s="54"/>
      <c r="F27" s="5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20">
      <c r="A28" s="4"/>
      <c r="B28" t="s">
        <v>62</v>
      </c>
      <c r="C28" t="s">
        <v>186</v>
      </c>
      <c r="D28" s="70">
        <v>561</v>
      </c>
      <c r="E28" s="54" t="s">
        <v>34</v>
      </c>
      <c r="F28" s="54">
        <v>1</v>
      </c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20">
      <c r="A29" s="4"/>
      <c r="C29" t="s">
        <v>187</v>
      </c>
      <c r="D29" s="70">
        <v>495</v>
      </c>
      <c r="E29" s="54" t="s">
        <v>34</v>
      </c>
      <c r="F29" s="54">
        <v>1</v>
      </c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20">
      <c r="A30" s="4"/>
      <c r="C30" t="s">
        <v>189</v>
      </c>
      <c r="D30" s="70">
        <v>231</v>
      </c>
      <c r="E30" s="54" t="s">
        <v>65</v>
      </c>
      <c r="F30" s="54">
        <v>60</v>
      </c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20">
      <c r="A31" s="4"/>
      <c r="C31" t="s">
        <v>190</v>
      </c>
      <c r="D31" s="70">
        <v>176</v>
      </c>
      <c r="E31" s="54" t="s">
        <v>65</v>
      </c>
      <c r="F31" s="54">
        <v>1</v>
      </c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20">
      <c r="A32" s="4"/>
      <c r="C32" t="s">
        <v>217</v>
      </c>
      <c r="D32" s="70">
        <v>0</v>
      </c>
      <c r="E32" s="54" t="s">
        <v>29</v>
      </c>
      <c r="F32" s="5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20">
      <c r="A33" s="4"/>
      <c r="C33" t="s">
        <v>218</v>
      </c>
      <c r="D33" s="70">
        <v>0</v>
      </c>
      <c r="E33" s="54" t="s">
        <v>29</v>
      </c>
      <c r="F33" s="5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20">
      <c r="A34" s="4"/>
      <c r="C34" t="s">
        <v>219</v>
      </c>
      <c r="D34" s="70">
        <v>0</v>
      </c>
      <c r="E34" s="54" t="s">
        <v>65</v>
      </c>
      <c r="F34" s="5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20">
      <c r="A35" s="4"/>
      <c r="B35" t="s">
        <v>227</v>
      </c>
      <c r="D35" s="70">
        <v>1463</v>
      </c>
      <c r="E35" s="54"/>
      <c r="F35" s="5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20">
      <c r="A36" s="4"/>
      <c r="B36" t="s">
        <v>52</v>
      </c>
      <c r="C36" t="s">
        <v>215</v>
      </c>
      <c r="D36" s="70">
        <v>2546</v>
      </c>
      <c r="E36" s="54" t="s">
        <v>65</v>
      </c>
      <c r="F36" s="54">
        <v>100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20">
      <c r="A37" s="4"/>
      <c r="C37" t="s">
        <v>216</v>
      </c>
      <c r="D37" s="70">
        <v>2233.0000000000005</v>
      </c>
      <c r="E37" s="54" t="s">
        <v>65</v>
      </c>
      <c r="F37" s="54">
        <v>80</v>
      </c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20">
      <c r="A38" s="4"/>
      <c r="C38" t="s">
        <v>140</v>
      </c>
      <c r="D38" s="70">
        <v>1826.0000000000002</v>
      </c>
      <c r="E38" s="54" t="s">
        <v>75</v>
      </c>
      <c r="F38" s="54">
        <v>60</v>
      </c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20">
      <c r="A39" s="4"/>
      <c r="B39" t="s">
        <v>228</v>
      </c>
      <c r="D39" s="70">
        <v>6605</v>
      </c>
      <c r="E39" s="54"/>
      <c r="F39" s="5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20">
      <c r="A40" s="4"/>
      <c r="B40" t="s">
        <v>39</v>
      </c>
      <c r="C40" t="s">
        <v>127</v>
      </c>
      <c r="D40" s="70">
        <v>2365.0000000000005</v>
      </c>
      <c r="E40" s="54" t="s">
        <v>34</v>
      </c>
      <c r="F40" s="54">
        <v>100</v>
      </c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20">
      <c r="A41" s="4"/>
      <c r="C41" t="s">
        <v>128</v>
      </c>
      <c r="D41" s="70">
        <v>2365</v>
      </c>
      <c r="E41" s="54" t="s">
        <v>34</v>
      </c>
      <c r="F41" s="54">
        <v>80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20">
      <c r="A42" s="4"/>
      <c r="C42" t="s">
        <v>129</v>
      </c>
      <c r="D42" s="70">
        <v>2343.0000000000005</v>
      </c>
      <c r="E42" s="54" t="s">
        <v>34</v>
      </c>
      <c r="F42" s="54">
        <v>60</v>
      </c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20">
      <c r="A43" s="4"/>
      <c r="C43" t="s">
        <v>131</v>
      </c>
      <c r="D43" s="70">
        <v>2270</v>
      </c>
      <c r="E43" s="54" t="s">
        <v>65</v>
      </c>
      <c r="F43" s="54">
        <v>40</v>
      </c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20">
      <c r="A44" s="4"/>
      <c r="C44" t="s">
        <v>132</v>
      </c>
      <c r="D44" s="70">
        <v>2255.0000000000005</v>
      </c>
      <c r="E44" s="54" t="s">
        <v>34</v>
      </c>
      <c r="F44" s="54">
        <v>20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20">
      <c r="A45" s="4"/>
      <c r="C45" t="s">
        <v>133</v>
      </c>
      <c r="D45" s="70">
        <v>2156</v>
      </c>
      <c r="E45" s="54" t="s">
        <v>29</v>
      </c>
      <c r="F45" s="54">
        <v>10</v>
      </c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20">
      <c r="A46" s="4"/>
      <c r="C46" t="s">
        <v>134</v>
      </c>
      <c r="D46" s="70">
        <v>2123</v>
      </c>
      <c r="E46" s="54" t="s">
        <v>34</v>
      </c>
      <c r="F46" s="54">
        <v>8</v>
      </c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20">
      <c r="A47" s="4"/>
      <c r="C47" t="s">
        <v>135</v>
      </c>
      <c r="D47" s="70">
        <v>2114</v>
      </c>
      <c r="E47" s="54" t="s">
        <v>65</v>
      </c>
      <c r="F47" s="54">
        <v>6</v>
      </c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20">
      <c r="A48" s="4"/>
      <c r="C48" t="s">
        <v>137</v>
      </c>
      <c r="D48" s="70">
        <v>2090</v>
      </c>
      <c r="E48" s="54" t="s">
        <v>65</v>
      </c>
      <c r="F48" s="54">
        <v>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20">
      <c r="A49" s="4"/>
      <c r="C49" t="s">
        <v>138</v>
      </c>
      <c r="D49" s="70">
        <v>1892.0000000000002</v>
      </c>
      <c r="E49" s="54" t="s">
        <v>69</v>
      </c>
      <c r="F49" s="54">
        <v>2</v>
      </c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20">
      <c r="A50" s="4"/>
      <c r="C50" t="s">
        <v>139</v>
      </c>
      <c r="D50" s="70">
        <v>1870.0000000000002</v>
      </c>
      <c r="E50" s="54" t="s">
        <v>34</v>
      </c>
      <c r="F50" s="54">
        <v>1</v>
      </c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20">
      <c r="A51" s="4"/>
      <c r="C51" t="s">
        <v>141</v>
      </c>
      <c r="D51" s="70">
        <v>1819</v>
      </c>
      <c r="E51" s="54" t="s">
        <v>34</v>
      </c>
      <c r="F51" s="54">
        <v>1</v>
      </c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20">
      <c r="A52" s="4"/>
      <c r="C52" t="s">
        <v>142</v>
      </c>
      <c r="D52" s="70">
        <v>1752</v>
      </c>
      <c r="E52" s="54" t="s">
        <v>65</v>
      </c>
      <c r="F52" s="54">
        <v>1</v>
      </c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20">
      <c r="A53" s="4"/>
      <c r="C53" t="s">
        <v>143</v>
      </c>
      <c r="D53" s="70">
        <v>1719</v>
      </c>
      <c r="E53" s="54" t="s">
        <v>34</v>
      </c>
      <c r="F53" s="54">
        <v>1</v>
      </c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20">
      <c r="A54" s="4"/>
      <c r="C54" t="s">
        <v>208</v>
      </c>
      <c r="D54" s="70">
        <v>1683</v>
      </c>
      <c r="E54" s="54" t="s">
        <v>29</v>
      </c>
      <c r="F54" s="54">
        <v>1</v>
      </c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20">
      <c r="A55" s="4"/>
      <c r="C55" t="s">
        <v>144</v>
      </c>
      <c r="D55" s="70">
        <v>1672</v>
      </c>
      <c r="E55" s="54" t="s">
        <v>29</v>
      </c>
      <c r="F55" s="54">
        <v>1</v>
      </c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20">
      <c r="A56" s="4"/>
      <c r="C56" t="s">
        <v>145</v>
      </c>
      <c r="D56" s="70">
        <v>1650</v>
      </c>
      <c r="E56" s="54" t="s">
        <v>69</v>
      </c>
      <c r="F56" s="54">
        <v>1</v>
      </c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20">
      <c r="A57" s="4"/>
      <c r="C57" t="s">
        <v>146</v>
      </c>
      <c r="D57" s="70">
        <v>1638</v>
      </c>
      <c r="E57" s="54" t="s">
        <v>48</v>
      </c>
      <c r="F57" s="54">
        <v>1</v>
      </c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20">
      <c r="A58" s="4"/>
      <c r="C58" t="s">
        <v>147</v>
      </c>
      <c r="D58" s="70">
        <v>1633.5000000000002</v>
      </c>
      <c r="E58" s="54" t="s">
        <v>65</v>
      </c>
      <c r="F58" s="54">
        <v>1</v>
      </c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20">
      <c r="A59" s="4"/>
      <c r="C59" t="s">
        <v>149</v>
      </c>
      <c r="D59" s="70">
        <v>1545</v>
      </c>
      <c r="E59" s="54" t="s">
        <v>29</v>
      </c>
      <c r="F59" s="54">
        <v>1</v>
      </c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20">
      <c r="A60" s="4"/>
      <c r="C60" t="s">
        <v>221</v>
      </c>
      <c r="D60" s="70">
        <v>1496</v>
      </c>
      <c r="E60" s="54" t="s">
        <v>34</v>
      </c>
      <c r="F60" s="54">
        <v>1</v>
      </c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20">
      <c r="A61" s="4"/>
      <c r="C61" t="s">
        <v>150</v>
      </c>
      <c r="D61" s="70">
        <v>1474.0000000000002</v>
      </c>
      <c r="E61" s="54" t="s">
        <v>65</v>
      </c>
      <c r="F61" s="54">
        <v>1</v>
      </c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20">
      <c r="A62" s="4"/>
      <c r="C62" t="s">
        <v>151</v>
      </c>
      <c r="D62" s="70">
        <v>1417</v>
      </c>
      <c r="E62" s="54" t="s">
        <v>29</v>
      </c>
      <c r="F62" s="54">
        <v>1</v>
      </c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20">
      <c r="A63" s="4"/>
      <c r="C63" t="s">
        <v>152</v>
      </c>
      <c r="D63" s="70">
        <v>1320</v>
      </c>
      <c r="E63" s="54" t="s">
        <v>29</v>
      </c>
      <c r="F63" s="54">
        <v>1</v>
      </c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20">
      <c r="A64" s="4"/>
      <c r="C64" t="s">
        <v>153</v>
      </c>
      <c r="D64" s="70">
        <v>1313</v>
      </c>
      <c r="E64" s="54" t="s">
        <v>65</v>
      </c>
      <c r="F64" s="54">
        <v>1</v>
      </c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20">
      <c r="A65" s="4"/>
      <c r="C65" t="s">
        <v>154</v>
      </c>
      <c r="D65" s="70">
        <v>1309.0000000000002</v>
      </c>
      <c r="E65" s="54" t="s">
        <v>29</v>
      </c>
      <c r="F65" s="54">
        <v>1</v>
      </c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20">
      <c r="A66" s="4"/>
      <c r="C66" t="s">
        <v>155</v>
      </c>
      <c r="D66" s="70">
        <v>1254</v>
      </c>
      <c r="E66" s="54" t="s">
        <v>34</v>
      </c>
      <c r="F66" s="54">
        <v>1</v>
      </c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20">
      <c r="A67" s="4"/>
      <c r="C67" t="s">
        <v>157</v>
      </c>
      <c r="D67" s="70">
        <v>1204.5</v>
      </c>
      <c r="E67" s="54" t="s">
        <v>48</v>
      </c>
      <c r="F67" s="54">
        <v>1</v>
      </c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20">
      <c r="A68" s="4"/>
      <c r="C68" t="s">
        <v>158</v>
      </c>
      <c r="D68" s="70">
        <v>1170</v>
      </c>
      <c r="E68" s="54" t="s">
        <v>65</v>
      </c>
      <c r="F68" s="54">
        <v>1</v>
      </c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20">
      <c r="A69" s="4"/>
      <c r="C69" t="s">
        <v>159</v>
      </c>
      <c r="D69" s="70">
        <v>1170</v>
      </c>
      <c r="E69" s="54" t="s">
        <v>65</v>
      </c>
      <c r="F69" s="54">
        <v>1</v>
      </c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20">
      <c r="A70" s="4"/>
      <c r="C70" t="s">
        <v>160</v>
      </c>
      <c r="D70" s="70">
        <v>1155</v>
      </c>
      <c r="E70" s="54" t="s">
        <v>34</v>
      </c>
      <c r="F70" s="54">
        <v>1</v>
      </c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20">
      <c r="A71" s="4"/>
      <c r="B71" t="s">
        <v>229</v>
      </c>
      <c r="D71" s="70">
        <v>53237</v>
      </c>
      <c r="E71" s="54"/>
      <c r="F71" s="5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20">
      <c r="A72" s="4"/>
      <c r="B72" t="s">
        <v>45</v>
      </c>
      <c r="C72" t="s">
        <v>161</v>
      </c>
      <c r="D72" s="70">
        <v>1068</v>
      </c>
      <c r="E72" s="54" t="s">
        <v>69</v>
      </c>
      <c r="F72" s="54">
        <v>100</v>
      </c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20">
      <c r="A73" s="4"/>
      <c r="C73" t="s">
        <v>162</v>
      </c>
      <c r="D73" s="70">
        <v>1040.5</v>
      </c>
      <c r="E73" s="54" t="s">
        <v>48</v>
      </c>
      <c r="F73" s="54">
        <v>80</v>
      </c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20">
      <c r="A74" s="4"/>
      <c r="C74" t="s">
        <v>164</v>
      </c>
      <c r="D74" s="70">
        <v>1016</v>
      </c>
      <c r="E74" s="54" t="s">
        <v>65</v>
      </c>
      <c r="F74" s="54">
        <v>60</v>
      </c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20">
      <c r="A75" s="4"/>
      <c r="C75" t="s">
        <v>165</v>
      </c>
      <c r="D75" s="70">
        <v>1015.5</v>
      </c>
      <c r="E75" s="54" t="s">
        <v>29</v>
      </c>
      <c r="F75" s="54">
        <v>40</v>
      </c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20">
      <c r="A76" s="4"/>
      <c r="C76" t="s">
        <v>166</v>
      </c>
      <c r="D76" s="70">
        <v>1011</v>
      </c>
      <c r="E76" s="54" t="s">
        <v>34</v>
      </c>
      <c r="F76" s="54">
        <v>20</v>
      </c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20">
      <c r="A77" s="4"/>
      <c r="C77" t="s">
        <v>167</v>
      </c>
      <c r="D77" s="70">
        <v>978.5</v>
      </c>
      <c r="E77" s="54" t="s">
        <v>69</v>
      </c>
      <c r="F77" s="54">
        <v>10</v>
      </c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20">
      <c r="A78" s="4"/>
      <c r="C78" t="s">
        <v>168</v>
      </c>
      <c r="D78" s="70">
        <v>963</v>
      </c>
      <c r="E78" s="54" t="s">
        <v>29</v>
      </c>
      <c r="F78" s="54">
        <v>8</v>
      </c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20">
      <c r="A79" s="4"/>
      <c r="C79" t="s">
        <v>169</v>
      </c>
      <c r="D79" s="70">
        <v>946.00000000000011</v>
      </c>
      <c r="E79" s="54" t="s">
        <v>34</v>
      </c>
      <c r="F79" s="54">
        <v>6</v>
      </c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20">
      <c r="A80" s="4"/>
      <c r="C80" t="s">
        <v>170</v>
      </c>
      <c r="D80" s="70">
        <v>924.00000000000011</v>
      </c>
      <c r="E80" s="54" t="s">
        <v>65</v>
      </c>
      <c r="F80" s="54">
        <v>4</v>
      </c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20">
      <c r="A81" s="4"/>
      <c r="C81" t="s">
        <v>172</v>
      </c>
      <c r="D81" s="70">
        <v>792</v>
      </c>
      <c r="E81" s="54" t="s">
        <v>69</v>
      </c>
      <c r="F81" s="54">
        <v>2</v>
      </c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20">
      <c r="A82" s="4"/>
      <c r="C82" t="s">
        <v>178</v>
      </c>
      <c r="D82" s="70">
        <v>764.5</v>
      </c>
      <c r="E82" s="54" t="s">
        <v>69</v>
      </c>
      <c r="F82" s="54">
        <v>1</v>
      </c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20">
      <c r="A83" s="4"/>
      <c r="C83" t="s">
        <v>179</v>
      </c>
      <c r="D83" s="70">
        <v>753.5</v>
      </c>
      <c r="E83" s="54" t="s">
        <v>69</v>
      </c>
      <c r="F83" s="54">
        <v>1</v>
      </c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20">
      <c r="A84" s="4"/>
      <c r="C84" t="s">
        <v>180</v>
      </c>
      <c r="D84" s="70">
        <v>748</v>
      </c>
      <c r="E84" s="54" t="s">
        <v>34</v>
      </c>
      <c r="F84" s="54">
        <v>1</v>
      </c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20">
      <c r="A85" s="4"/>
      <c r="C85" t="s">
        <v>185</v>
      </c>
      <c r="D85" s="70">
        <v>627</v>
      </c>
      <c r="E85" s="54" t="s">
        <v>69</v>
      </c>
      <c r="F85" s="54">
        <v>1</v>
      </c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20">
      <c r="A86" s="4"/>
      <c r="C86" t="s">
        <v>188</v>
      </c>
      <c r="D86" s="70">
        <v>451</v>
      </c>
      <c r="E86" s="54" t="s">
        <v>65</v>
      </c>
      <c r="F86" s="54">
        <v>1</v>
      </c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20">
      <c r="A87" s="4"/>
      <c r="C87" t="s">
        <v>191</v>
      </c>
      <c r="D87" s="70">
        <v>165</v>
      </c>
      <c r="E87" s="54" t="s">
        <v>69</v>
      </c>
      <c r="F87" s="54">
        <v>1</v>
      </c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20">
      <c r="A88" s="4"/>
      <c r="C88" t="s">
        <v>196</v>
      </c>
      <c r="D88" s="70">
        <v>0</v>
      </c>
      <c r="E88" s="54" t="s">
        <v>29</v>
      </c>
      <c r="F88" s="5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20">
      <c r="A89" s="4"/>
      <c r="C89" t="s">
        <v>197</v>
      </c>
      <c r="D89" s="70">
        <v>0</v>
      </c>
      <c r="E89" s="54" t="s">
        <v>69</v>
      </c>
      <c r="F89" s="5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20">
      <c r="A90" s="4"/>
      <c r="C90" t="s">
        <v>199</v>
      </c>
      <c r="D90" s="70">
        <v>0</v>
      </c>
      <c r="E90" s="54" t="s">
        <v>29</v>
      </c>
      <c r="F90" s="5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20">
      <c r="A91" s="4"/>
      <c r="C91" t="s">
        <v>202</v>
      </c>
      <c r="D91" s="70">
        <v>0</v>
      </c>
      <c r="E91" s="54" t="s">
        <v>65</v>
      </c>
      <c r="F91" s="5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20">
      <c r="A92" s="4"/>
      <c r="B92" t="s">
        <v>230</v>
      </c>
      <c r="D92" s="70">
        <v>13263.5</v>
      </c>
      <c r="E92" s="54"/>
      <c r="F92" s="5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20">
      <c r="A93" s="4"/>
      <c r="B93" t="s">
        <v>28</v>
      </c>
      <c r="C93" t="s">
        <v>213</v>
      </c>
      <c r="D93" s="70">
        <v>3624.0000000000005</v>
      </c>
      <c r="E93" s="54" t="s">
        <v>65</v>
      </c>
      <c r="F93" s="54">
        <v>100</v>
      </c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20">
      <c r="A94" s="4"/>
      <c r="C94" t="s">
        <v>205</v>
      </c>
      <c r="D94" s="70">
        <v>3551</v>
      </c>
      <c r="E94" s="54" t="s">
        <v>34</v>
      </c>
      <c r="F94" s="54">
        <v>80</v>
      </c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20">
      <c r="A95" s="4"/>
      <c r="C95" t="s">
        <v>211</v>
      </c>
      <c r="D95" s="70">
        <v>3442</v>
      </c>
      <c r="E95" s="54" t="s">
        <v>34</v>
      </c>
      <c r="F95" s="54">
        <v>60</v>
      </c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20">
      <c r="A96" s="4"/>
      <c r="C96" t="s">
        <v>192</v>
      </c>
      <c r="D96" s="70">
        <v>3436</v>
      </c>
      <c r="E96" s="54" t="s">
        <v>29</v>
      </c>
      <c r="F96" s="54">
        <v>40</v>
      </c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20">
      <c r="A97" s="4"/>
      <c r="C97" t="s">
        <v>212</v>
      </c>
      <c r="D97" s="70">
        <v>3370</v>
      </c>
      <c r="E97" s="54" t="s">
        <v>34</v>
      </c>
      <c r="F97" s="54">
        <v>20</v>
      </c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20">
      <c r="A98" s="4"/>
      <c r="C98" t="s">
        <v>210</v>
      </c>
      <c r="D98" s="70">
        <v>3311</v>
      </c>
      <c r="E98" s="54" t="s">
        <v>34</v>
      </c>
      <c r="F98" s="54">
        <v>10</v>
      </c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20">
      <c r="A99" s="4"/>
      <c r="C99" t="s">
        <v>207</v>
      </c>
      <c r="D99" s="70">
        <v>3249</v>
      </c>
      <c r="E99" s="54" t="s">
        <v>34</v>
      </c>
      <c r="F99" s="54">
        <v>8</v>
      </c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20">
      <c r="A100" s="4"/>
      <c r="C100" t="s">
        <v>124</v>
      </c>
      <c r="D100" s="70">
        <v>3135</v>
      </c>
      <c r="E100" s="54" t="s">
        <v>29</v>
      </c>
      <c r="F100" s="54">
        <v>6</v>
      </c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20">
      <c r="A101" s="4"/>
      <c r="C101" t="s">
        <v>206</v>
      </c>
      <c r="D101" s="70">
        <v>3123</v>
      </c>
      <c r="E101" s="54" t="s">
        <v>34</v>
      </c>
      <c r="F101" s="54">
        <v>4</v>
      </c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20">
      <c r="A102" s="4"/>
      <c r="C102" t="s">
        <v>214</v>
      </c>
      <c r="D102" s="70">
        <v>3080</v>
      </c>
      <c r="E102" s="54" t="s">
        <v>65</v>
      </c>
      <c r="F102" s="54">
        <v>2</v>
      </c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20">
      <c r="A103" s="4"/>
      <c r="C103" t="s">
        <v>38</v>
      </c>
      <c r="D103" s="70">
        <v>3014</v>
      </c>
      <c r="E103" s="54" t="s">
        <v>29</v>
      </c>
      <c r="F103" s="54">
        <v>1</v>
      </c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20">
      <c r="A104" s="4"/>
      <c r="C104" t="s">
        <v>194</v>
      </c>
      <c r="D104" s="70">
        <v>3014</v>
      </c>
      <c r="E104" s="54" t="s">
        <v>29</v>
      </c>
      <c r="F104" s="54">
        <v>1</v>
      </c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20">
      <c r="A105" s="4"/>
      <c r="C105" t="s">
        <v>195</v>
      </c>
      <c r="D105" s="70">
        <v>2870</v>
      </c>
      <c r="E105" s="54" t="s">
        <v>29</v>
      </c>
      <c r="F105" s="54">
        <v>1</v>
      </c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20">
      <c r="A106" s="4"/>
      <c r="C106" t="s">
        <v>201</v>
      </c>
      <c r="D106" s="70">
        <v>2848</v>
      </c>
      <c r="E106" s="54" t="s">
        <v>69</v>
      </c>
      <c r="F106" s="54">
        <v>1</v>
      </c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20">
      <c r="A107" s="4"/>
      <c r="C107" t="s">
        <v>204</v>
      </c>
      <c r="D107" s="70">
        <v>2574</v>
      </c>
      <c r="E107" s="54" t="s">
        <v>203</v>
      </c>
      <c r="F107" s="54">
        <v>1</v>
      </c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20">
      <c r="A108" s="4"/>
      <c r="C108" t="s">
        <v>125</v>
      </c>
      <c r="D108" s="70">
        <v>2552</v>
      </c>
      <c r="E108" s="54" t="s">
        <v>34</v>
      </c>
      <c r="F108" s="54">
        <v>1</v>
      </c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20">
      <c r="A109" s="4"/>
      <c r="C109" t="s">
        <v>126</v>
      </c>
      <c r="D109" s="70">
        <v>2527</v>
      </c>
      <c r="E109" s="54" t="s">
        <v>34</v>
      </c>
      <c r="F109" s="54">
        <v>1</v>
      </c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20">
      <c r="A110" s="4"/>
      <c r="C110" t="s">
        <v>198</v>
      </c>
      <c r="D110" s="70">
        <v>2505.0000000000005</v>
      </c>
      <c r="E110" s="54" t="s">
        <v>69</v>
      </c>
      <c r="F110" s="54">
        <v>1</v>
      </c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20">
      <c r="A111" s="4"/>
      <c r="C111" t="s">
        <v>209</v>
      </c>
      <c r="D111" s="70">
        <v>2453</v>
      </c>
      <c r="E111" s="54" t="s">
        <v>48</v>
      </c>
      <c r="F111" s="54">
        <v>1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20">
      <c r="A112" s="4"/>
      <c r="B112" t="s">
        <v>231</v>
      </c>
      <c r="D112" s="70">
        <v>57678</v>
      </c>
      <c r="E112" s="54"/>
      <c r="F112" s="5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20">
      <c r="A113" s="4"/>
      <c r="B113" t="s">
        <v>136</v>
      </c>
      <c r="D113" s="70">
        <v>145087.5</v>
      </c>
      <c r="E113" s="54"/>
      <c r="F113" s="5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20">
      <c r="A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20">
      <c r="A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21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21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21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21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21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21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21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21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21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21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21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21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21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21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21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21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21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21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21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21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21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21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21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21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21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21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21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21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21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21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21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21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21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21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21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21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21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21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21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21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21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21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21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21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21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21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21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21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21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21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21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21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21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21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21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21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21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21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21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21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21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21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21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21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21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21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21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21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21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21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21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21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21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21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21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21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21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21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21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21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21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21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21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21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21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21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21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21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21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21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21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21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21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21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21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21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21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21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21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21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21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21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21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21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21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21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21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21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21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21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21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21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21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21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21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21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21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21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21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21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21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21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21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21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21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21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21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21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21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21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21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21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21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21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21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21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21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21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21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21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21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21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21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21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21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21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21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21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21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21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21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21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21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21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21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21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21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21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21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21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21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21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21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21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21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21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21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21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21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21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21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21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21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21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21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21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21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21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21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21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21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21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21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21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21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21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21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21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21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21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21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21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21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21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21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21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21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21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21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21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21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21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21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21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21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21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21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21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21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21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21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21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21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21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21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21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21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21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21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21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21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21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21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21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21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21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21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21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21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21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21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21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21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21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21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21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21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21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21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21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21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21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21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21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21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21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21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21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21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21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21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21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21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21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21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21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21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21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21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21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21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21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21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21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21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21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21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21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21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21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21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21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21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21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21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21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21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21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21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21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21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21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21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21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21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21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21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21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21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21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21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21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21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21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21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21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21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21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21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21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21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21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21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21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21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21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21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21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21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21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21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21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21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21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21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21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21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21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21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21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21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21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21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21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21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21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21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21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21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21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21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21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21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21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21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21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21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21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21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21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21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21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21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21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21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21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21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21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21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21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21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21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21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21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21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21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21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21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21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21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21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21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21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21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21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21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21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21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21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21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21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21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21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21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21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21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21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21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21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21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21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21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21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21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21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21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21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21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21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21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21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21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21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21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21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21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21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21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21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21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21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21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21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21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21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21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21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21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21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21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21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21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21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21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21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21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21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21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21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21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21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21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21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21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21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21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21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21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21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21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21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21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21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21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21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21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21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21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21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21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21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21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21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21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21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21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21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21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21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21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21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21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21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21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21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21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21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21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21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21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21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21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21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21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21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21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21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21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21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21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21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21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21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21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21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21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21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21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21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21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21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21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21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21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21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21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21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21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21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21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21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21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21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21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21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21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21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21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21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21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21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21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21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21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21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21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21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21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21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21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21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21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21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21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21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21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21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21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21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21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21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21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21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21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21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21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21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21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21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21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21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21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21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21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21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21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21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21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21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21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21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21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21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21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21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21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21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21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21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21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21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21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21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21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21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21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21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21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21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21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21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21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21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21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21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21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21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21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21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21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21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21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21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21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21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21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21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21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21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21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21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21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21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21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21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21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21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21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21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21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21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21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21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21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21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21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21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21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21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21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21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21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21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21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21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21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21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21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21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21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21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21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21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21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21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21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21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21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21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21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21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21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21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21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21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21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21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21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21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21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21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21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21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21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21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21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21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21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21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21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21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21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21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21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21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21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21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21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21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21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21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21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21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21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21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21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21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21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21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21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21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21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21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21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21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21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21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21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21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21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21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21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21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21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21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21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21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21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21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21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21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21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21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21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21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21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21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21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21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21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21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21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21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21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21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21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21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21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21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21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21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21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21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21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21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21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21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21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21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21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21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21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21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21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21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21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21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21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21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21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21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21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21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21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21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21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21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21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21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21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21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21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21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21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21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21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21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21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21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21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21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21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21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21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21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21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21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21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21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21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21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21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21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21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21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21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21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21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21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21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21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21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21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21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21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21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21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21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21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21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21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21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21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21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21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21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21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21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21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21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21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21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21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21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21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21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21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21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21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21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21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21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21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21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21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21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21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21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21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21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21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21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21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21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21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21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21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21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21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21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21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21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21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21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21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21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21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21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21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21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21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21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21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21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21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21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21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21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21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21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21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21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21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21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21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21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21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21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21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21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21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21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21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21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21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21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21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21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21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21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21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21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21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21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21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21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21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21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21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21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21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21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21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21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21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21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21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21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21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21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21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21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21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21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21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21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21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21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21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21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21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21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21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21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21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sortState ref="B11:D113">
    <sortCondition descending="1" ref="D93"/>
  </sortState>
  <pageMargins left="0.75" right="0.75" top="1" bottom="1" header="0.5" footer="0.5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Climber Records</vt:lpstr>
      <vt:lpstr>Problem Values</vt:lpstr>
      <vt:lpstr>Comp 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Katelyn Fahringer</cp:lastModifiedBy>
  <dcterms:modified xsi:type="dcterms:W3CDTF">2015-10-23T21:38:42Z</dcterms:modified>
</cp:coreProperties>
</file>